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LICITAÇÕES MIGUEL\LICITAÇÃO - EDEIA - 09.10\ORÇAMENTOS\"/>
    </mc:Choice>
  </mc:AlternateContent>
  <xr:revisionPtr revIDLastSave="0" documentId="13_ncr:1_{E64F8674-96CB-4B1B-B2AB-14346692DEE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rcela" sheetId="1" r:id="rId1"/>
    <sheet name="resumo" sheetId="3" r:id="rId2"/>
    <sheet name="orçamento" sheetId="4" r:id="rId3"/>
    <sheet name="cronograma" sheetId="5" r:id="rId4"/>
    <sheet name="bdi" sheetId="6" r:id="rId5"/>
  </sheets>
  <definedNames>
    <definedName name="_xlnm._FilterDatabase" localSheetId="2" hidden="1">orçamento!$A$2:$O$106</definedName>
    <definedName name="_xlnm.Print_Area" localSheetId="3">cronograma!$A$1:$F$34</definedName>
    <definedName name="_xlnm.Print_Area" localSheetId="2">orçamento!$A$1:$O$114</definedName>
    <definedName name="_xlnm.Print_Area" localSheetId="1">resumo!$A$1:$G$12</definedName>
  </definedNames>
  <calcPr calcId="181029"/>
</workbook>
</file>

<file path=xl/calcChain.xml><?xml version="1.0" encoding="utf-8"?>
<calcChain xmlns="http://schemas.openxmlformats.org/spreadsheetml/2006/main">
  <c r="AD7" i="4" l="1"/>
  <c r="L7" i="4" s="1"/>
  <c r="AD8" i="4"/>
  <c r="L8" i="4" s="1"/>
  <c r="AD9" i="4"/>
  <c r="L9" i="4" s="1"/>
  <c r="AD10" i="4"/>
  <c r="L10" i="4" s="1"/>
  <c r="AD11" i="4"/>
  <c r="AD12" i="4"/>
  <c r="L12" i="4" s="1"/>
  <c r="AD13" i="4"/>
  <c r="AD14" i="4"/>
  <c r="L14" i="4" s="1"/>
  <c r="AD15" i="4"/>
  <c r="L15" i="4" s="1"/>
  <c r="AD16" i="4"/>
  <c r="L16" i="4" s="1"/>
  <c r="AD17" i="4"/>
  <c r="L17" i="4" s="1"/>
  <c r="AD18" i="4"/>
  <c r="L18" i="4" s="1"/>
  <c r="AD19" i="4"/>
  <c r="AD20" i="4"/>
  <c r="L20" i="4" s="1"/>
  <c r="AD21" i="4"/>
  <c r="L21" i="4" s="1"/>
  <c r="AD22" i="4"/>
  <c r="L22" i="4" s="1"/>
  <c r="AD23" i="4"/>
  <c r="L23" i="4" s="1"/>
  <c r="AD24" i="4"/>
  <c r="L24" i="4" s="1"/>
  <c r="AD25" i="4"/>
  <c r="L25" i="4" s="1"/>
  <c r="AD26" i="4"/>
  <c r="L26" i="4" s="1"/>
  <c r="AD27" i="4"/>
  <c r="AD28" i="4"/>
  <c r="L28" i="4" s="1"/>
  <c r="AD29" i="4"/>
  <c r="L29" i="4" s="1"/>
  <c r="AD30" i="4"/>
  <c r="L30" i="4" s="1"/>
  <c r="AD31" i="4"/>
  <c r="L31" i="4" s="1"/>
  <c r="AD32" i="4"/>
  <c r="L32" i="4" s="1"/>
  <c r="AD33" i="4"/>
  <c r="L33" i="4" s="1"/>
  <c r="AD34" i="4"/>
  <c r="L34" i="4" s="1"/>
  <c r="AD35" i="4"/>
  <c r="AD36" i="4"/>
  <c r="L36" i="4" s="1"/>
  <c r="AD37" i="4"/>
  <c r="AD38" i="4"/>
  <c r="L38" i="4" s="1"/>
  <c r="AD39" i="4"/>
  <c r="L39" i="4" s="1"/>
  <c r="AD40" i="4"/>
  <c r="L40" i="4" s="1"/>
  <c r="AD41" i="4"/>
  <c r="L41" i="4" s="1"/>
  <c r="AD42" i="4"/>
  <c r="L42" i="4" s="1"/>
  <c r="AD43" i="4"/>
  <c r="AD44" i="4"/>
  <c r="L44" i="4" s="1"/>
  <c r="AD45" i="4"/>
  <c r="AD46" i="4"/>
  <c r="L46" i="4" s="1"/>
  <c r="AD47" i="4"/>
  <c r="L47" i="4" s="1"/>
  <c r="AD48" i="4"/>
  <c r="L48" i="4" s="1"/>
  <c r="AD49" i="4"/>
  <c r="L49" i="4" s="1"/>
  <c r="AD50" i="4"/>
  <c r="L50" i="4" s="1"/>
  <c r="AD51" i="4"/>
  <c r="AD52" i="4"/>
  <c r="L52" i="4" s="1"/>
  <c r="AD53" i="4"/>
  <c r="AD54" i="4"/>
  <c r="L54" i="4" s="1"/>
  <c r="AD55" i="4"/>
  <c r="L55" i="4" s="1"/>
  <c r="AD56" i="4"/>
  <c r="L56" i="4" s="1"/>
  <c r="AD57" i="4"/>
  <c r="L57" i="4" s="1"/>
  <c r="AD58" i="4"/>
  <c r="L58" i="4" s="1"/>
  <c r="AD59" i="4"/>
  <c r="AD60" i="4"/>
  <c r="L60" i="4" s="1"/>
  <c r="AD61" i="4"/>
  <c r="AD62" i="4"/>
  <c r="L62" i="4" s="1"/>
  <c r="AD63" i="4"/>
  <c r="L63" i="4" s="1"/>
  <c r="AD64" i="4"/>
  <c r="L64" i="4" s="1"/>
  <c r="AD65" i="4"/>
  <c r="L65" i="4" s="1"/>
  <c r="AD66" i="4"/>
  <c r="L66" i="4" s="1"/>
  <c r="AD67" i="4"/>
  <c r="L67" i="4" s="1"/>
  <c r="AD68" i="4"/>
  <c r="L68" i="4" s="1"/>
  <c r="AD69" i="4"/>
  <c r="AD70" i="4"/>
  <c r="L70" i="4" s="1"/>
  <c r="AD71" i="4"/>
  <c r="L71" i="4" s="1"/>
  <c r="AD72" i="4"/>
  <c r="L72" i="4" s="1"/>
  <c r="AD73" i="4"/>
  <c r="L73" i="4" s="1"/>
  <c r="AD74" i="4"/>
  <c r="L74" i="4" s="1"/>
  <c r="AD75" i="4"/>
  <c r="AD76" i="4"/>
  <c r="L76" i="4" s="1"/>
  <c r="AD77" i="4"/>
  <c r="AD78" i="4"/>
  <c r="AD79" i="4"/>
  <c r="L79" i="4" s="1"/>
  <c r="AD80" i="4"/>
  <c r="L80" i="4" s="1"/>
  <c r="AD81" i="4"/>
  <c r="L81" i="4" s="1"/>
  <c r="AD82" i="4"/>
  <c r="L82" i="4" s="1"/>
  <c r="AD83" i="4"/>
  <c r="AD84" i="4"/>
  <c r="L84" i="4" s="1"/>
  <c r="AD85" i="4"/>
  <c r="AD86" i="4"/>
  <c r="L86" i="4" s="1"/>
  <c r="AD87" i="4"/>
  <c r="AD88" i="4"/>
  <c r="L88" i="4" s="1"/>
  <c r="AD89" i="4"/>
  <c r="L89" i="4" s="1"/>
  <c r="AD90" i="4"/>
  <c r="L90" i="4" s="1"/>
  <c r="AD91" i="4"/>
  <c r="AD92" i="4"/>
  <c r="L92" i="4" s="1"/>
  <c r="AD93" i="4"/>
  <c r="AD94" i="4"/>
  <c r="L94" i="4" s="1"/>
  <c r="AD95" i="4"/>
  <c r="AD96" i="4"/>
  <c r="L96" i="4" s="1"/>
  <c r="AD97" i="4"/>
  <c r="AD98" i="4"/>
  <c r="L98" i="4" s="1"/>
  <c r="AD99" i="4"/>
  <c r="AD100" i="4"/>
  <c r="L100" i="4" s="1"/>
  <c r="AD101" i="4"/>
  <c r="AD102" i="4"/>
  <c r="L102" i="4" s="1"/>
  <c r="AD103" i="4"/>
  <c r="AD104" i="4"/>
  <c r="L104" i="4" s="1"/>
  <c r="AD105" i="4"/>
  <c r="L105" i="4" s="1"/>
  <c r="AD6" i="4"/>
  <c r="L6" i="4" s="1"/>
  <c r="AB7" i="4"/>
  <c r="K7" i="4" s="1"/>
  <c r="AB8" i="4"/>
  <c r="K8" i="4" s="1"/>
  <c r="AB9" i="4"/>
  <c r="K9" i="4" s="1"/>
  <c r="AB10" i="4"/>
  <c r="K10" i="4" s="1"/>
  <c r="AB11" i="4"/>
  <c r="K11" i="4" s="1"/>
  <c r="AB12" i="4"/>
  <c r="K12" i="4" s="1"/>
  <c r="AB13" i="4"/>
  <c r="K13" i="4" s="1"/>
  <c r="AB14" i="4"/>
  <c r="AB15" i="4"/>
  <c r="K15" i="4" s="1"/>
  <c r="AB16" i="4"/>
  <c r="K16" i="4" s="1"/>
  <c r="AB17" i="4"/>
  <c r="K17" i="4" s="1"/>
  <c r="AB18" i="4"/>
  <c r="K18" i="4" s="1"/>
  <c r="AB19" i="4"/>
  <c r="K19" i="4" s="1"/>
  <c r="AB20" i="4"/>
  <c r="K20" i="4" s="1"/>
  <c r="AB21" i="4"/>
  <c r="K21" i="4" s="1"/>
  <c r="AB22" i="4"/>
  <c r="K22" i="4" s="1"/>
  <c r="AB23" i="4"/>
  <c r="K23" i="4" s="1"/>
  <c r="AB24" i="4"/>
  <c r="K24" i="4" s="1"/>
  <c r="AB25" i="4"/>
  <c r="K25" i="4" s="1"/>
  <c r="AB26" i="4"/>
  <c r="K26" i="4" s="1"/>
  <c r="AB27" i="4"/>
  <c r="K27" i="4" s="1"/>
  <c r="AB28" i="4"/>
  <c r="K28" i="4" s="1"/>
  <c r="AB29" i="4"/>
  <c r="K29" i="4" s="1"/>
  <c r="AB30" i="4"/>
  <c r="AB31" i="4"/>
  <c r="K31" i="4" s="1"/>
  <c r="AB32" i="4"/>
  <c r="K32" i="4" s="1"/>
  <c r="AB33" i="4"/>
  <c r="K33" i="4" s="1"/>
  <c r="AB34" i="4"/>
  <c r="K34" i="4" s="1"/>
  <c r="AB35" i="4"/>
  <c r="K35" i="4" s="1"/>
  <c r="AB36" i="4"/>
  <c r="K36" i="4" s="1"/>
  <c r="AB37" i="4"/>
  <c r="K37" i="4" s="1"/>
  <c r="AB38" i="4"/>
  <c r="K38" i="4" s="1"/>
  <c r="AB39" i="4"/>
  <c r="K39" i="4" s="1"/>
  <c r="AB40" i="4"/>
  <c r="K40" i="4" s="1"/>
  <c r="AB41" i="4"/>
  <c r="K41" i="4" s="1"/>
  <c r="AB42" i="4"/>
  <c r="K42" i="4" s="1"/>
  <c r="AB43" i="4"/>
  <c r="K43" i="4" s="1"/>
  <c r="AB44" i="4"/>
  <c r="K44" i="4" s="1"/>
  <c r="AB45" i="4"/>
  <c r="K45" i="4" s="1"/>
  <c r="AB46" i="4"/>
  <c r="K46" i="4" s="1"/>
  <c r="AB47" i="4"/>
  <c r="K47" i="4" s="1"/>
  <c r="AB48" i="4"/>
  <c r="K48" i="4" s="1"/>
  <c r="AB49" i="4"/>
  <c r="K49" i="4" s="1"/>
  <c r="AB50" i="4"/>
  <c r="K50" i="4" s="1"/>
  <c r="AB51" i="4"/>
  <c r="K51" i="4" s="1"/>
  <c r="AB52" i="4"/>
  <c r="K52" i="4" s="1"/>
  <c r="AB53" i="4"/>
  <c r="K53" i="4" s="1"/>
  <c r="AB54" i="4"/>
  <c r="K54" i="4" s="1"/>
  <c r="AB55" i="4"/>
  <c r="K55" i="4" s="1"/>
  <c r="AB56" i="4"/>
  <c r="K56" i="4" s="1"/>
  <c r="AB57" i="4"/>
  <c r="K57" i="4" s="1"/>
  <c r="AB58" i="4"/>
  <c r="K58" i="4" s="1"/>
  <c r="AB59" i="4"/>
  <c r="K59" i="4" s="1"/>
  <c r="AB60" i="4"/>
  <c r="K60" i="4" s="1"/>
  <c r="AB61" i="4"/>
  <c r="K61" i="4" s="1"/>
  <c r="AB62" i="4"/>
  <c r="K62" i="4" s="1"/>
  <c r="AB63" i="4"/>
  <c r="K63" i="4" s="1"/>
  <c r="AB64" i="4"/>
  <c r="K64" i="4" s="1"/>
  <c r="AB65" i="4"/>
  <c r="K65" i="4" s="1"/>
  <c r="AB66" i="4"/>
  <c r="K66" i="4" s="1"/>
  <c r="AB67" i="4"/>
  <c r="K67" i="4" s="1"/>
  <c r="AB68" i="4"/>
  <c r="K68" i="4" s="1"/>
  <c r="AB69" i="4"/>
  <c r="K69" i="4" s="1"/>
  <c r="AB70" i="4"/>
  <c r="AB71" i="4"/>
  <c r="K71" i="4" s="1"/>
  <c r="AB72" i="4"/>
  <c r="K72" i="4" s="1"/>
  <c r="AB73" i="4"/>
  <c r="K73" i="4" s="1"/>
  <c r="AB74" i="4"/>
  <c r="K74" i="4" s="1"/>
  <c r="AB75" i="4"/>
  <c r="K75" i="4" s="1"/>
  <c r="AB76" i="4"/>
  <c r="K76" i="4" s="1"/>
  <c r="AB77" i="4"/>
  <c r="K77" i="4" s="1"/>
  <c r="AB78" i="4"/>
  <c r="K78" i="4" s="1"/>
  <c r="AB79" i="4"/>
  <c r="K79" i="4" s="1"/>
  <c r="AB80" i="4"/>
  <c r="K80" i="4" s="1"/>
  <c r="AB81" i="4"/>
  <c r="K81" i="4" s="1"/>
  <c r="AB82" i="4"/>
  <c r="AB83" i="4"/>
  <c r="K83" i="4" s="1"/>
  <c r="AB84" i="4"/>
  <c r="K84" i="4" s="1"/>
  <c r="AB85" i="4"/>
  <c r="K85" i="4" s="1"/>
  <c r="AB86" i="4"/>
  <c r="AB87" i="4"/>
  <c r="K87" i="4" s="1"/>
  <c r="AB88" i="4"/>
  <c r="K88" i="4" s="1"/>
  <c r="AB89" i="4"/>
  <c r="K89" i="4" s="1"/>
  <c r="AB90" i="4"/>
  <c r="K90" i="4" s="1"/>
  <c r="AB91" i="4"/>
  <c r="K91" i="4" s="1"/>
  <c r="AB92" i="4"/>
  <c r="K92" i="4" s="1"/>
  <c r="AB93" i="4"/>
  <c r="K93" i="4" s="1"/>
  <c r="AB94" i="4"/>
  <c r="K94" i="4" s="1"/>
  <c r="AB95" i="4"/>
  <c r="K95" i="4" s="1"/>
  <c r="AB96" i="4"/>
  <c r="K96" i="4" s="1"/>
  <c r="AB97" i="4"/>
  <c r="K97" i="4" s="1"/>
  <c r="AB98" i="4"/>
  <c r="K98" i="4" s="1"/>
  <c r="AB99" i="4"/>
  <c r="K99" i="4" s="1"/>
  <c r="AB100" i="4"/>
  <c r="K100" i="4" s="1"/>
  <c r="AB101" i="4"/>
  <c r="K101" i="4" s="1"/>
  <c r="AB102" i="4"/>
  <c r="K102" i="4" s="1"/>
  <c r="AB103" i="4"/>
  <c r="K103" i="4" s="1"/>
  <c r="AB104" i="4"/>
  <c r="K104" i="4" s="1"/>
  <c r="AB105" i="4"/>
  <c r="K105" i="4" s="1"/>
  <c r="AB6" i="4"/>
  <c r="K6" i="4" s="1"/>
  <c r="X7" i="4"/>
  <c r="I7" i="4" s="1"/>
  <c r="X8" i="4"/>
  <c r="I8" i="4" s="1"/>
  <c r="X9" i="4"/>
  <c r="I9" i="4" s="1"/>
  <c r="X10" i="4"/>
  <c r="I10" i="4" s="1"/>
  <c r="X11" i="4"/>
  <c r="I11" i="4" s="1"/>
  <c r="X12" i="4"/>
  <c r="I12" i="4" s="1"/>
  <c r="X13" i="4"/>
  <c r="I13" i="4" s="1"/>
  <c r="X14" i="4"/>
  <c r="I14" i="4" s="1"/>
  <c r="X15" i="4"/>
  <c r="I15" i="4" s="1"/>
  <c r="X16" i="4"/>
  <c r="I16" i="4" s="1"/>
  <c r="X17" i="4"/>
  <c r="I17" i="4" s="1"/>
  <c r="X18" i="4"/>
  <c r="I18" i="4" s="1"/>
  <c r="X19" i="4"/>
  <c r="I19" i="4" s="1"/>
  <c r="X20" i="4"/>
  <c r="I20" i="4" s="1"/>
  <c r="X21" i="4"/>
  <c r="I21" i="4" s="1"/>
  <c r="X22" i="4"/>
  <c r="I22" i="4" s="1"/>
  <c r="X23" i="4"/>
  <c r="X24" i="4"/>
  <c r="I24" i="4" s="1"/>
  <c r="X25" i="4"/>
  <c r="I25" i="4" s="1"/>
  <c r="X26" i="4"/>
  <c r="I26" i="4" s="1"/>
  <c r="X27" i="4"/>
  <c r="I27" i="4" s="1"/>
  <c r="X28" i="4"/>
  <c r="I28" i="4" s="1"/>
  <c r="X29" i="4"/>
  <c r="I29" i="4" s="1"/>
  <c r="X30" i="4"/>
  <c r="I30" i="4" s="1"/>
  <c r="X31" i="4"/>
  <c r="I31" i="4" s="1"/>
  <c r="X32" i="4"/>
  <c r="I32" i="4" s="1"/>
  <c r="X33" i="4"/>
  <c r="I33" i="4" s="1"/>
  <c r="X34" i="4"/>
  <c r="I34" i="4" s="1"/>
  <c r="X35" i="4"/>
  <c r="I35" i="4" s="1"/>
  <c r="X36" i="4"/>
  <c r="I36" i="4" s="1"/>
  <c r="X37" i="4"/>
  <c r="I37" i="4" s="1"/>
  <c r="X38" i="4"/>
  <c r="I38" i="4" s="1"/>
  <c r="X39" i="4"/>
  <c r="I39" i="4" s="1"/>
  <c r="X40" i="4"/>
  <c r="X41" i="4"/>
  <c r="I41" i="4" s="1"/>
  <c r="X42" i="4"/>
  <c r="I42" i="4" s="1"/>
  <c r="X43" i="4"/>
  <c r="I43" i="4" s="1"/>
  <c r="X44" i="4"/>
  <c r="I44" i="4" s="1"/>
  <c r="X45" i="4"/>
  <c r="I45" i="4" s="1"/>
  <c r="X46" i="4"/>
  <c r="I46" i="4" s="1"/>
  <c r="X47" i="4"/>
  <c r="I47" i="4" s="1"/>
  <c r="X48" i="4"/>
  <c r="X49" i="4"/>
  <c r="I49" i="4" s="1"/>
  <c r="X50" i="4"/>
  <c r="I50" i="4" s="1"/>
  <c r="X51" i="4"/>
  <c r="I51" i="4" s="1"/>
  <c r="X52" i="4"/>
  <c r="I52" i="4" s="1"/>
  <c r="X53" i="4"/>
  <c r="I53" i="4" s="1"/>
  <c r="X54" i="4"/>
  <c r="I54" i="4" s="1"/>
  <c r="X55" i="4"/>
  <c r="I55" i="4" s="1"/>
  <c r="X56" i="4"/>
  <c r="X57" i="4"/>
  <c r="I57" i="4" s="1"/>
  <c r="X58" i="4"/>
  <c r="I58" i="4" s="1"/>
  <c r="X59" i="4"/>
  <c r="I59" i="4" s="1"/>
  <c r="X60" i="4"/>
  <c r="I60" i="4" s="1"/>
  <c r="X61" i="4"/>
  <c r="I61" i="4" s="1"/>
  <c r="X62" i="4"/>
  <c r="I62" i="4" s="1"/>
  <c r="X63" i="4"/>
  <c r="I63" i="4" s="1"/>
  <c r="X64" i="4"/>
  <c r="X65" i="4"/>
  <c r="I65" i="4" s="1"/>
  <c r="X66" i="4"/>
  <c r="I66" i="4" s="1"/>
  <c r="X67" i="4"/>
  <c r="I67" i="4" s="1"/>
  <c r="X68" i="4"/>
  <c r="I68" i="4" s="1"/>
  <c r="X69" i="4"/>
  <c r="I69" i="4" s="1"/>
  <c r="X70" i="4"/>
  <c r="I70" i="4" s="1"/>
  <c r="X71" i="4"/>
  <c r="I71" i="4" s="1"/>
  <c r="X72" i="4"/>
  <c r="X73" i="4"/>
  <c r="I73" i="4" s="1"/>
  <c r="X74" i="4"/>
  <c r="I74" i="4" s="1"/>
  <c r="X75" i="4"/>
  <c r="I75" i="4" s="1"/>
  <c r="X76" i="4"/>
  <c r="I76" i="4" s="1"/>
  <c r="X77" i="4"/>
  <c r="I77" i="4" s="1"/>
  <c r="X78" i="4"/>
  <c r="I78" i="4" s="1"/>
  <c r="X79" i="4"/>
  <c r="I79" i="4" s="1"/>
  <c r="X80" i="4"/>
  <c r="X81" i="4"/>
  <c r="I81" i="4" s="1"/>
  <c r="X82" i="4"/>
  <c r="I82" i="4" s="1"/>
  <c r="X83" i="4"/>
  <c r="I83" i="4" s="1"/>
  <c r="X84" i="4"/>
  <c r="I84" i="4" s="1"/>
  <c r="X85" i="4"/>
  <c r="I85" i="4" s="1"/>
  <c r="X86" i="4"/>
  <c r="I86" i="4" s="1"/>
  <c r="X87" i="4"/>
  <c r="I87" i="4" s="1"/>
  <c r="X88" i="4"/>
  <c r="X89" i="4"/>
  <c r="I89" i="4" s="1"/>
  <c r="X90" i="4"/>
  <c r="I90" i="4" s="1"/>
  <c r="X91" i="4"/>
  <c r="I91" i="4" s="1"/>
  <c r="X92" i="4"/>
  <c r="I92" i="4" s="1"/>
  <c r="X93" i="4"/>
  <c r="I93" i="4" s="1"/>
  <c r="X94" i="4"/>
  <c r="I94" i="4" s="1"/>
  <c r="X95" i="4"/>
  <c r="I95" i="4" s="1"/>
  <c r="X96" i="4"/>
  <c r="X97" i="4"/>
  <c r="I97" i="4" s="1"/>
  <c r="X98" i="4"/>
  <c r="I98" i="4" s="1"/>
  <c r="X99" i="4"/>
  <c r="I99" i="4" s="1"/>
  <c r="X100" i="4"/>
  <c r="I100" i="4" s="1"/>
  <c r="X101" i="4"/>
  <c r="I101" i="4" s="1"/>
  <c r="X102" i="4"/>
  <c r="I102" i="4" s="1"/>
  <c r="X103" i="4"/>
  <c r="I103" i="4" s="1"/>
  <c r="X104" i="4"/>
  <c r="X105" i="4"/>
  <c r="I105" i="4" s="1"/>
  <c r="V7" i="4"/>
  <c r="H7" i="4" s="1"/>
  <c r="V8" i="4"/>
  <c r="H8" i="4" s="1"/>
  <c r="V9" i="4"/>
  <c r="H9" i="4" s="1"/>
  <c r="V10" i="4"/>
  <c r="H10" i="4" s="1"/>
  <c r="V11" i="4"/>
  <c r="H11" i="4" s="1"/>
  <c r="V12" i="4"/>
  <c r="H12" i="4" s="1"/>
  <c r="V13" i="4"/>
  <c r="H13" i="4" s="1"/>
  <c r="V14" i="4"/>
  <c r="H14" i="4" s="1"/>
  <c r="V15" i="4"/>
  <c r="H15" i="4" s="1"/>
  <c r="V16" i="4"/>
  <c r="H16" i="4" s="1"/>
  <c r="V17" i="4"/>
  <c r="H17" i="4" s="1"/>
  <c r="V18" i="4"/>
  <c r="H18" i="4" s="1"/>
  <c r="V19" i="4"/>
  <c r="H19" i="4" s="1"/>
  <c r="V20" i="4"/>
  <c r="H20" i="4" s="1"/>
  <c r="V21" i="4"/>
  <c r="H21" i="4" s="1"/>
  <c r="V22" i="4"/>
  <c r="H22" i="4" s="1"/>
  <c r="V23" i="4"/>
  <c r="H23" i="4" s="1"/>
  <c r="V24" i="4"/>
  <c r="V25" i="4"/>
  <c r="H25" i="4" s="1"/>
  <c r="V26" i="4"/>
  <c r="H26" i="4" s="1"/>
  <c r="V27" i="4"/>
  <c r="H27" i="4" s="1"/>
  <c r="V28" i="4"/>
  <c r="H28" i="4" s="1"/>
  <c r="V29" i="4"/>
  <c r="H29" i="4" s="1"/>
  <c r="V30" i="4"/>
  <c r="H30" i="4" s="1"/>
  <c r="V31" i="4"/>
  <c r="H31" i="4" s="1"/>
  <c r="V32" i="4"/>
  <c r="V33" i="4"/>
  <c r="H33" i="4" s="1"/>
  <c r="V34" i="4"/>
  <c r="H34" i="4" s="1"/>
  <c r="V35" i="4"/>
  <c r="H35" i="4" s="1"/>
  <c r="V36" i="4"/>
  <c r="H36" i="4" s="1"/>
  <c r="V37" i="4"/>
  <c r="H37" i="4" s="1"/>
  <c r="V38" i="4"/>
  <c r="H38" i="4" s="1"/>
  <c r="V39" i="4"/>
  <c r="H39" i="4" s="1"/>
  <c r="V40" i="4"/>
  <c r="H40" i="4" s="1"/>
  <c r="V41" i="4"/>
  <c r="H41" i="4" s="1"/>
  <c r="V42" i="4"/>
  <c r="H42" i="4" s="1"/>
  <c r="V43" i="4"/>
  <c r="H43" i="4" s="1"/>
  <c r="V44" i="4"/>
  <c r="H44" i="4" s="1"/>
  <c r="V45" i="4"/>
  <c r="H45" i="4" s="1"/>
  <c r="V46" i="4"/>
  <c r="H46" i="4" s="1"/>
  <c r="V47" i="4"/>
  <c r="H47" i="4" s="1"/>
  <c r="V48" i="4"/>
  <c r="H48" i="4" s="1"/>
  <c r="V49" i="4"/>
  <c r="H49" i="4" s="1"/>
  <c r="V50" i="4"/>
  <c r="H50" i="4" s="1"/>
  <c r="V51" i="4"/>
  <c r="H51" i="4" s="1"/>
  <c r="V52" i="4"/>
  <c r="H52" i="4" s="1"/>
  <c r="V53" i="4"/>
  <c r="H53" i="4" s="1"/>
  <c r="V54" i="4"/>
  <c r="H54" i="4" s="1"/>
  <c r="V55" i="4"/>
  <c r="H55" i="4" s="1"/>
  <c r="V56" i="4"/>
  <c r="H56" i="4" s="1"/>
  <c r="V57" i="4"/>
  <c r="H57" i="4" s="1"/>
  <c r="V58" i="4"/>
  <c r="H58" i="4" s="1"/>
  <c r="V59" i="4"/>
  <c r="H59" i="4" s="1"/>
  <c r="V60" i="4"/>
  <c r="H60" i="4" s="1"/>
  <c r="V61" i="4"/>
  <c r="H61" i="4" s="1"/>
  <c r="V62" i="4"/>
  <c r="H62" i="4" s="1"/>
  <c r="V63" i="4"/>
  <c r="H63" i="4" s="1"/>
  <c r="V64" i="4"/>
  <c r="H64" i="4" s="1"/>
  <c r="V65" i="4"/>
  <c r="H65" i="4" s="1"/>
  <c r="V66" i="4"/>
  <c r="H66" i="4" s="1"/>
  <c r="V67" i="4"/>
  <c r="H67" i="4" s="1"/>
  <c r="V68" i="4"/>
  <c r="H68" i="4" s="1"/>
  <c r="V69" i="4"/>
  <c r="H69" i="4" s="1"/>
  <c r="V70" i="4"/>
  <c r="H70" i="4" s="1"/>
  <c r="V71" i="4"/>
  <c r="H71" i="4" s="1"/>
  <c r="V72" i="4"/>
  <c r="H72" i="4" s="1"/>
  <c r="V73" i="4"/>
  <c r="H73" i="4" s="1"/>
  <c r="V74" i="4"/>
  <c r="H74" i="4" s="1"/>
  <c r="V75" i="4"/>
  <c r="H75" i="4" s="1"/>
  <c r="V76" i="4"/>
  <c r="H76" i="4" s="1"/>
  <c r="V77" i="4"/>
  <c r="H77" i="4" s="1"/>
  <c r="V78" i="4"/>
  <c r="H78" i="4" s="1"/>
  <c r="V79" i="4"/>
  <c r="H79" i="4" s="1"/>
  <c r="V80" i="4"/>
  <c r="H80" i="4" s="1"/>
  <c r="V81" i="4"/>
  <c r="H81" i="4" s="1"/>
  <c r="V82" i="4"/>
  <c r="H82" i="4" s="1"/>
  <c r="V83" i="4"/>
  <c r="H83" i="4" s="1"/>
  <c r="V84" i="4"/>
  <c r="H84" i="4" s="1"/>
  <c r="V85" i="4"/>
  <c r="H85" i="4" s="1"/>
  <c r="V86" i="4"/>
  <c r="H86" i="4" s="1"/>
  <c r="V87" i="4"/>
  <c r="H87" i="4" s="1"/>
  <c r="V88" i="4"/>
  <c r="H88" i="4" s="1"/>
  <c r="V89" i="4"/>
  <c r="H89" i="4" s="1"/>
  <c r="V90" i="4"/>
  <c r="H90" i="4" s="1"/>
  <c r="V91" i="4"/>
  <c r="H91" i="4" s="1"/>
  <c r="V92" i="4"/>
  <c r="H92" i="4" s="1"/>
  <c r="V93" i="4"/>
  <c r="H93" i="4" s="1"/>
  <c r="V94" i="4"/>
  <c r="H94" i="4" s="1"/>
  <c r="V95" i="4"/>
  <c r="H95" i="4" s="1"/>
  <c r="V96" i="4"/>
  <c r="H96" i="4" s="1"/>
  <c r="V97" i="4"/>
  <c r="H97" i="4" s="1"/>
  <c r="V98" i="4"/>
  <c r="H98" i="4" s="1"/>
  <c r="V99" i="4"/>
  <c r="H99" i="4" s="1"/>
  <c r="V100" i="4"/>
  <c r="H100" i="4" s="1"/>
  <c r="V101" i="4"/>
  <c r="H101" i="4" s="1"/>
  <c r="V102" i="4"/>
  <c r="H102" i="4" s="1"/>
  <c r="V103" i="4"/>
  <c r="H103" i="4" s="1"/>
  <c r="V104" i="4"/>
  <c r="H104" i="4" s="1"/>
  <c r="V105" i="4"/>
  <c r="H105" i="4" s="1"/>
  <c r="X6" i="4"/>
  <c r="I6" i="4" s="1"/>
  <c r="V6" i="4"/>
  <c r="H6" i="4" s="1"/>
  <c r="AF86" i="4" l="1"/>
  <c r="AH86" i="4" s="1"/>
  <c r="AF70" i="4"/>
  <c r="AF30" i="4"/>
  <c r="AH30" i="4" s="1"/>
  <c r="AF14" i="4"/>
  <c r="AH14" i="4" s="1"/>
  <c r="AF16" i="4"/>
  <c r="AH16" i="4" s="1"/>
  <c r="AF89" i="4"/>
  <c r="M89" i="4" s="1"/>
  <c r="AF81" i="4"/>
  <c r="M81" i="4" s="1"/>
  <c r="AF41" i="4"/>
  <c r="AH41" i="4" s="1"/>
  <c r="AF17" i="4"/>
  <c r="AH17" i="4" s="1"/>
  <c r="AF12" i="4"/>
  <c r="AH12" i="4" s="1"/>
  <c r="AF60" i="4"/>
  <c r="M60" i="4" s="1"/>
  <c r="AF48" i="4"/>
  <c r="M48" i="4" s="1"/>
  <c r="AF44" i="4"/>
  <c r="AH44" i="4" s="1"/>
  <c r="AF90" i="4"/>
  <c r="M90" i="4" s="1"/>
  <c r="AF42" i="4"/>
  <c r="M42" i="4" s="1"/>
  <c r="Z96" i="4"/>
  <c r="J96" i="4" s="1"/>
  <c r="Z88" i="4"/>
  <c r="J88" i="4" s="1"/>
  <c r="Z80" i="4"/>
  <c r="J80" i="4" s="1"/>
  <c r="Z72" i="4"/>
  <c r="J72" i="4" s="1"/>
  <c r="Z64" i="4"/>
  <c r="J64" i="4" s="1"/>
  <c r="Z56" i="4"/>
  <c r="J56" i="4" s="1"/>
  <c r="Z48" i="4"/>
  <c r="J48" i="4" s="1"/>
  <c r="Z40" i="4"/>
  <c r="J40" i="4" s="1"/>
  <c r="AF66" i="4"/>
  <c r="M66" i="4" s="1"/>
  <c r="AF97" i="4"/>
  <c r="AH97" i="4" s="1"/>
  <c r="AF57" i="4"/>
  <c r="AH57" i="4" s="1"/>
  <c r="Z104" i="4"/>
  <c r="J104" i="4" s="1"/>
  <c r="AF65" i="4"/>
  <c r="AH65" i="4" s="1"/>
  <c r="Z85" i="4"/>
  <c r="J85" i="4" s="1"/>
  <c r="AF10" i="4"/>
  <c r="M10" i="4" s="1"/>
  <c r="Z53" i="4"/>
  <c r="J53" i="4" s="1"/>
  <c r="Z21" i="4"/>
  <c r="J21" i="4" s="1"/>
  <c r="Z86" i="4"/>
  <c r="J86" i="4" s="1"/>
  <c r="Z54" i="4"/>
  <c r="J54" i="4" s="1"/>
  <c r="Z22" i="4"/>
  <c r="J22" i="4" s="1"/>
  <c r="Z23" i="4"/>
  <c r="J23" i="4" s="1"/>
  <c r="Z45" i="4"/>
  <c r="J45" i="4" s="1"/>
  <c r="I80" i="4"/>
  <c r="Z78" i="4"/>
  <c r="J78" i="4" s="1"/>
  <c r="Z14" i="4"/>
  <c r="J14" i="4" s="1"/>
  <c r="AF64" i="4"/>
  <c r="AH64" i="4" s="1"/>
  <c r="Z77" i="4"/>
  <c r="J77" i="4" s="1"/>
  <c r="Z13" i="4"/>
  <c r="J13" i="4" s="1"/>
  <c r="Z102" i="4"/>
  <c r="J102" i="4" s="1"/>
  <c r="Z70" i="4"/>
  <c r="J70" i="4" s="1"/>
  <c r="Z38" i="4"/>
  <c r="J38" i="4" s="1"/>
  <c r="AF105" i="4"/>
  <c r="AH105" i="4" s="1"/>
  <c r="AF80" i="4"/>
  <c r="AH80" i="4" s="1"/>
  <c r="AF40" i="4"/>
  <c r="M40" i="4" s="1"/>
  <c r="AF9" i="4"/>
  <c r="M9" i="4" s="1"/>
  <c r="Z55" i="4"/>
  <c r="J55" i="4" s="1"/>
  <c r="Z6" i="4"/>
  <c r="J6" i="4" s="1"/>
  <c r="Z101" i="4"/>
  <c r="J101" i="4" s="1"/>
  <c r="Z69" i="4"/>
  <c r="J69" i="4" s="1"/>
  <c r="Z37" i="4"/>
  <c r="J37" i="4" s="1"/>
  <c r="AF100" i="4"/>
  <c r="AH100" i="4" s="1"/>
  <c r="AF79" i="4"/>
  <c r="AH79" i="4" s="1"/>
  <c r="AF56" i="4"/>
  <c r="AF55" i="4" s="1"/>
  <c r="AF32" i="4"/>
  <c r="AH32" i="4" s="1"/>
  <c r="AF8" i="4"/>
  <c r="M8" i="4" s="1"/>
  <c r="I48" i="4"/>
  <c r="Z46" i="4"/>
  <c r="J46" i="4" s="1"/>
  <c r="AF88" i="4"/>
  <c r="AH88" i="4" s="1"/>
  <c r="Z94" i="4"/>
  <c r="J94" i="4" s="1"/>
  <c r="Z62" i="4"/>
  <c r="J62" i="4" s="1"/>
  <c r="Z30" i="4"/>
  <c r="J30" i="4" s="1"/>
  <c r="AF96" i="4"/>
  <c r="AH96" i="4" s="1"/>
  <c r="AF76" i="4"/>
  <c r="AH76" i="4" s="1"/>
  <c r="AF54" i="4"/>
  <c r="M54" i="4" s="1"/>
  <c r="AF24" i="4"/>
  <c r="M24" i="4" s="1"/>
  <c r="I23" i="4"/>
  <c r="Z87" i="4"/>
  <c r="J87" i="4" s="1"/>
  <c r="Z32" i="4"/>
  <c r="J32" i="4" s="1"/>
  <c r="Z24" i="4"/>
  <c r="J24" i="4" s="1"/>
  <c r="Z93" i="4"/>
  <c r="J93" i="4" s="1"/>
  <c r="Z61" i="4"/>
  <c r="J61" i="4" s="1"/>
  <c r="Z29" i="4"/>
  <c r="J29" i="4" s="1"/>
  <c r="AF92" i="4"/>
  <c r="AH92" i="4" s="1"/>
  <c r="AF68" i="4"/>
  <c r="M68" i="4" s="1"/>
  <c r="AF52" i="4"/>
  <c r="AH52" i="4" s="1"/>
  <c r="AF20" i="4"/>
  <c r="AH20" i="4" s="1"/>
  <c r="AH70" i="4"/>
  <c r="M70" i="4"/>
  <c r="M30" i="4"/>
  <c r="AF31" i="4"/>
  <c r="H24" i="4"/>
  <c r="K86" i="4"/>
  <c r="Z103" i="4"/>
  <c r="J103" i="4" s="1"/>
  <c r="Z95" i="4"/>
  <c r="J95" i="4" s="1"/>
  <c r="Z79" i="4"/>
  <c r="J79" i="4" s="1"/>
  <c r="Z71" i="4"/>
  <c r="J71" i="4" s="1"/>
  <c r="Z63" i="4"/>
  <c r="J63" i="4" s="1"/>
  <c r="Z47" i="4"/>
  <c r="J47" i="4" s="1"/>
  <c r="Z39" i="4"/>
  <c r="J39" i="4" s="1"/>
  <c r="Z31" i="4"/>
  <c r="J31" i="4" s="1"/>
  <c r="Z15" i="4"/>
  <c r="J15" i="4" s="1"/>
  <c r="Z7" i="4"/>
  <c r="J7" i="4" s="1"/>
  <c r="AF94" i="4"/>
  <c r="AF33" i="4"/>
  <c r="AF23" i="4"/>
  <c r="H32" i="4"/>
  <c r="I88" i="4"/>
  <c r="I56" i="4"/>
  <c r="K30" i="4"/>
  <c r="L97" i="4"/>
  <c r="AF83" i="4"/>
  <c r="L83" i="4"/>
  <c r="Z100" i="4"/>
  <c r="J100" i="4" s="1"/>
  <c r="Z92" i="4"/>
  <c r="J92" i="4" s="1"/>
  <c r="Z84" i="4"/>
  <c r="J84" i="4" s="1"/>
  <c r="Z76" i="4"/>
  <c r="J76" i="4" s="1"/>
  <c r="Z68" i="4"/>
  <c r="J68" i="4" s="1"/>
  <c r="Z60" i="4"/>
  <c r="J60" i="4" s="1"/>
  <c r="Z52" i="4"/>
  <c r="J52" i="4" s="1"/>
  <c r="Z44" i="4"/>
  <c r="J44" i="4" s="1"/>
  <c r="Z36" i="4"/>
  <c r="J36" i="4" s="1"/>
  <c r="Z28" i="4"/>
  <c r="J28" i="4" s="1"/>
  <c r="Z20" i="4"/>
  <c r="J20" i="4" s="1"/>
  <c r="Z12" i="4"/>
  <c r="J12" i="4" s="1"/>
  <c r="AF102" i="4"/>
  <c r="AF74" i="4"/>
  <c r="AF7" i="4"/>
  <c r="AF99" i="4"/>
  <c r="L99" i="4"/>
  <c r="Z99" i="4"/>
  <c r="J99" i="4" s="1"/>
  <c r="Z91" i="4"/>
  <c r="J91" i="4" s="1"/>
  <c r="Z83" i="4"/>
  <c r="J83" i="4" s="1"/>
  <c r="Z75" i="4"/>
  <c r="J75" i="4" s="1"/>
  <c r="Z67" i="4"/>
  <c r="J67" i="4" s="1"/>
  <c r="Z59" i="4"/>
  <c r="J59" i="4" s="1"/>
  <c r="Z51" i="4"/>
  <c r="J51" i="4" s="1"/>
  <c r="Z43" i="4"/>
  <c r="J43" i="4" s="1"/>
  <c r="Z35" i="4"/>
  <c r="J35" i="4" s="1"/>
  <c r="Z27" i="4"/>
  <c r="J27" i="4" s="1"/>
  <c r="Z19" i="4"/>
  <c r="J19" i="4" s="1"/>
  <c r="Z11" i="4"/>
  <c r="J11" i="4" s="1"/>
  <c r="AF73" i="4"/>
  <c r="AF63" i="4"/>
  <c r="AF50" i="4"/>
  <c r="I104" i="4"/>
  <c r="I72" i="4"/>
  <c r="I40" i="4"/>
  <c r="K14" i="4"/>
  <c r="AF91" i="4"/>
  <c r="L91" i="4"/>
  <c r="Z98" i="4"/>
  <c r="J98" i="4" s="1"/>
  <c r="Z90" i="4"/>
  <c r="J90" i="4" s="1"/>
  <c r="Z82" i="4"/>
  <c r="J82" i="4" s="1"/>
  <c r="Z74" i="4"/>
  <c r="J74" i="4" s="1"/>
  <c r="Z66" i="4"/>
  <c r="J66" i="4" s="1"/>
  <c r="Z58" i="4"/>
  <c r="J58" i="4" s="1"/>
  <c r="Z50" i="4"/>
  <c r="J50" i="4" s="1"/>
  <c r="Z42" i="4"/>
  <c r="J42" i="4" s="1"/>
  <c r="Z34" i="4"/>
  <c r="J34" i="4" s="1"/>
  <c r="Z26" i="4"/>
  <c r="J26" i="4" s="1"/>
  <c r="Z18" i="4"/>
  <c r="J18" i="4" s="1"/>
  <c r="Z10" i="4"/>
  <c r="J10" i="4" s="1"/>
  <c r="AF98" i="4"/>
  <c r="AF49" i="4"/>
  <c r="AF38" i="4"/>
  <c r="AF26" i="4"/>
  <c r="AF15" i="4"/>
  <c r="AF103" i="4"/>
  <c r="L103" i="4"/>
  <c r="AF95" i="4"/>
  <c r="L95" i="4"/>
  <c r="AF87" i="4"/>
  <c r="L87" i="4"/>
  <c r="AF75" i="4"/>
  <c r="L75" i="4"/>
  <c r="Z105" i="4"/>
  <c r="J105" i="4" s="1"/>
  <c r="Z97" i="4"/>
  <c r="J97" i="4" s="1"/>
  <c r="Z89" i="4"/>
  <c r="J89" i="4" s="1"/>
  <c r="Z81" i="4"/>
  <c r="J81" i="4" s="1"/>
  <c r="Z73" i="4"/>
  <c r="J73" i="4" s="1"/>
  <c r="Z65" i="4"/>
  <c r="J65" i="4" s="1"/>
  <c r="Z57" i="4"/>
  <c r="J57" i="4" s="1"/>
  <c r="Z49" i="4"/>
  <c r="J49" i="4" s="1"/>
  <c r="Z41" i="4"/>
  <c r="J41" i="4" s="1"/>
  <c r="Z33" i="4"/>
  <c r="J33" i="4" s="1"/>
  <c r="Z25" i="4"/>
  <c r="J25" i="4" s="1"/>
  <c r="Z17" i="4"/>
  <c r="J17" i="4" s="1"/>
  <c r="Z9" i="4"/>
  <c r="J9" i="4" s="1"/>
  <c r="AF84" i="4"/>
  <c r="AF71" i="4"/>
  <c r="AF25" i="4"/>
  <c r="AF82" i="4"/>
  <c r="K82" i="4"/>
  <c r="AF78" i="4"/>
  <c r="L78" i="4"/>
  <c r="I96" i="4"/>
  <c r="I64" i="4"/>
  <c r="K70" i="4"/>
  <c r="M44" i="4"/>
  <c r="Z16" i="4"/>
  <c r="J16" i="4" s="1"/>
  <c r="Z8" i="4"/>
  <c r="J8" i="4" s="1"/>
  <c r="AF47" i="4"/>
  <c r="AF101" i="4"/>
  <c r="L101" i="4"/>
  <c r="AF93" i="4"/>
  <c r="L93" i="4"/>
  <c r="L85" i="4"/>
  <c r="AF77" i="4"/>
  <c r="L77" i="4"/>
  <c r="AF69" i="4"/>
  <c r="AF61" i="4"/>
  <c r="AF53" i="4"/>
  <c r="AF45" i="4"/>
  <c r="AF37" i="4"/>
  <c r="AF13" i="4"/>
  <c r="L69" i="4"/>
  <c r="L61" i="4"/>
  <c r="L53" i="4"/>
  <c r="L45" i="4"/>
  <c r="L37" i="4"/>
  <c r="L13" i="4"/>
  <c r="AF51" i="4"/>
  <c r="AF43" i="4"/>
  <c r="AF35" i="4"/>
  <c r="AF27" i="4"/>
  <c r="AF19" i="4"/>
  <c r="AF11" i="4"/>
  <c r="L59" i="4"/>
  <c r="L51" i="4"/>
  <c r="L43" i="4"/>
  <c r="L35" i="4"/>
  <c r="L27" i="4"/>
  <c r="L19" i="4"/>
  <c r="L11" i="4"/>
  <c r="AF6" i="4"/>
  <c r="M16" i="4" l="1"/>
  <c r="AH9" i="4"/>
  <c r="M14" i="4"/>
  <c r="L106" i="4"/>
  <c r="K106" i="4"/>
  <c r="AH81" i="4"/>
  <c r="M64" i="4"/>
  <c r="M86" i="4"/>
  <c r="M41" i="4"/>
  <c r="AH42" i="4"/>
  <c r="AH89" i="4"/>
  <c r="AH10" i="4"/>
  <c r="M88" i="4"/>
  <c r="AF104" i="4"/>
  <c r="M104" i="4" s="1"/>
  <c r="M124" i="4" s="1"/>
  <c r="AH66" i="4"/>
  <c r="M105" i="4"/>
  <c r="AH68" i="4"/>
  <c r="AH56" i="4"/>
  <c r="AH90" i="4"/>
  <c r="M12" i="4"/>
  <c r="M57" i="4"/>
  <c r="M56" i="4"/>
  <c r="AF72" i="4"/>
  <c r="AH24" i="4"/>
  <c r="AH40" i="4"/>
  <c r="AH48" i="4"/>
  <c r="M17" i="4"/>
  <c r="M20" i="4"/>
  <c r="AH8" i="4"/>
  <c r="AF46" i="4"/>
  <c r="AH60" i="4"/>
  <c r="M96" i="4"/>
  <c r="M32" i="4"/>
  <c r="M92" i="4"/>
  <c r="M79" i="4"/>
  <c r="M97" i="4"/>
  <c r="M65" i="4"/>
  <c r="M76" i="4"/>
  <c r="AF29" i="4"/>
  <c r="M29" i="4" s="1"/>
  <c r="D121" i="4" s="1"/>
  <c r="L13" i="5" s="1"/>
  <c r="M13" i="5" s="1"/>
  <c r="C16" i="5" s="1"/>
  <c r="AH54" i="4"/>
  <c r="M80" i="4"/>
  <c r="M100" i="4"/>
  <c r="M52" i="4"/>
  <c r="AF39" i="4"/>
  <c r="AH39" i="4" s="1"/>
  <c r="AH37" i="4"/>
  <c r="M37" i="4"/>
  <c r="AF36" i="4"/>
  <c r="AH84" i="4"/>
  <c r="M84" i="4"/>
  <c r="AH103" i="4"/>
  <c r="M103" i="4"/>
  <c r="AH91" i="4"/>
  <c r="M91" i="4"/>
  <c r="AH53" i="4"/>
  <c r="M53" i="4"/>
  <c r="AH7" i="4"/>
  <c r="M7" i="4"/>
  <c r="AH19" i="4"/>
  <c r="AF18" i="4"/>
  <c r="M19" i="4"/>
  <c r="AH61" i="4"/>
  <c r="M61" i="4"/>
  <c r="AH82" i="4"/>
  <c r="M82" i="4"/>
  <c r="AH26" i="4"/>
  <c r="M26" i="4"/>
  <c r="AH33" i="4"/>
  <c r="M33" i="4"/>
  <c r="AH94" i="4"/>
  <c r="M94" i="4"/>
  <c r="AH23" i="4"/>
  <c r="AF22" i="4"/>
  <c r="M23" i="4"/>
  <c r="AH27" i="4"/>
  <c r="M27" i="4"/>
  <c r="AH69" i="4"/>
  <c r="M69" i="4"/>
  <c r="AH101" i="4"/>
  <c r="M101" i="4"/>
  <c r="AH25" i="4"/>
  <c r="M25" i="4"/>
  <c r="AH87" i="4"/>
  <c r="M87" i="4"/>
  <c r="AH38" i="4"/>
  <c r="M38" i="4"/>
  <c r="AH50" i="4"/>
  <c r="M50" i="4"/>
  <c r="AH102" i="4"/>
  <c r="M102" i="4"/>
  <c r="AH83" i="4"/>
  <c r="M83" i="4"/>
  <c r="M55" i="4"/>
  <c r="AH55" i="4"/>
  <c r="AH45" i="4"/>
  <c r="M45" i="4"/>
  <c r="AH78" i="4"/>
  <c r="M78" i="4"/>
  <c r="AH74" i="4"/>
  <c r="M74" i="4"/>
  <c r="AH93" i="4"/>
  <c r="M93" i="4"/>
  <c r="AH15" i="4"/>
  <c r="M15" i="4"/>
  <c r="AH35" i="4"/>
  <c r="AF34" i="4"/>
  <c r="M35" i="4"/>
  <c r="AH49" i="4"/>
  <c r="M49" i="4"/>
  <c r="AH63" i="4"/>
  <c r="AF62" i="4"/>
  <c r="M63" i="4"/>
  <c r="AH95" i="4"/>
  <c r="M95" i="4"/>
  <c r="AF59" i="4"/>
  <c r="AH73" i="4"/>
  <c r="M73" i="4"/>
  <c r="AH99" i="4"/>
  <c r="M99" i="4"/>
  <c r="AF85" i="4"/>
  <c r="AH98" i="4"/>
  <c r="M98" i="4"/>
  <c r="AH31" i="4"/>
  <c r="M31" i="4"/>
  <c r="AH11" i="4"/>
  <c r="M11" i="4"/>
  <c r="AH75" i="4"/>
  <c r="M75" i="4"/>
  <c r="AF5" i="4"/>
  <c r="AH43" i="4"/>
  <c r="M43" i="4"/>
  <c r="AH77" i="4"/>
  <c r="M77" i="4"/>
  <c r="AH6" i="4"/>
  <c r="M6" i="4"/>
  <c r="AH51" i="4"/>
  <c r="M51" i="4"/>
  <c r="AH13" i="4"/>
  <c r="M13" i="4"/>
  <c r="AH47" i="4"/>
  <c r="M47" i="4"/>
  <c r="AH71" i="4"/>
  <c r="M71" i="4"/>
  <c r="AH104" i="4"/>
  <c r="AF67" i="4"/>
  <c r="M106" i="4" l="1"/>
  <c r="E17" i="5"/>
  <c r="F17" i="5"/>
  <c r="M129" i="4"/>
  <c r="M130" i="4" s="1"/>
  <c r="M112" i="4" s="1"/>
  <c r="L10" i="3"/>
  <c r="P124" i="4"/>
  <c r="M39" i="4"/>
  <c r="D127" i="4" s="1"/>
  <c r="AH29" i="4"/>
  <c r="M46" i="4"/>
  <c r="AH46" i="4"/>
  <c r="M85" i="4"/>
  <c r="AH85" i="4"/>
  <c r="AH22" i="4"/>
  <c r="M22" i="4"/>
  <c r="D119" i="4" s="1"/>
  <c r="L11" i="5" s="1"/>
  <c r="M11" i="5" s="1"/>
  <c r="C12" i="5" s="1"/>
  <c r="D13" i="5" s="1"/>
  <c r="AH36" i="4"/>
  <c r="M36" i="4"/>
  <c r="D123" i="4" s="1"/>
  <c r="L15" i="5" s="1"/>
  <c r="M15" i="5" s="1"/>
  <c r="C20" i="5" s="1"/>
  <c r="AH62" i="4"/>
  <c r="M62" i="4"/>
  <c r="M18" i="4"/>
  <c r="AH18" i="4"/>
  <c r="AF58" i="4"/>
  <c r="M59" i="4"/>
  <c r="AH59" i="4"/>
  <c r="M72" i="4"/>
  <c r="AH72" i="4"/>
  <c r="M67" i="4"/>
  <c r="AH67" i="4"/>
  <c r="AH5" i="4"/>
  <c r="M5" i="4"/>
  <c r="D117" i="4" s="1"/>
  <c r="L9" i="5" s="1"/>
  <c r="AF4" i="4"/>
  <c r="M34" i="4"/>
  <c r="D120" i="4" s="1"/>
  <c r="L12" i="5" s="1"/>
  <c r="M12" i="5" s="1"/>
  <c r="C14" i="5" s="1"/>
  <c r="D15" i="5" s="1"/>
  <c r="AH34" i="4"/>
  <c r="AF28" i="4"/>
  <c r="AF21" i="4" s="1"/>
  <c r="E21" i="5" l="1"/>
  <c r="F21" i="5"/>
  <c r="L19" i="5"/>
  <c r="M19" i="5" s="1"/>
  <c r="C28" i="5" s="1"/>
  <c r="F29" i="5" s="1"/>
  <c r="F127" i="4"/>
  <c r="M9" i="5"/>
  <c r="M122" i="4"/>
  <c r="P122" i="4" s="1"/>
  <c r="D126" i="4"/>
  <c r="L18" i="5" s="1"/>
  <c r="M18" i="5" s="1"/>
  <c r="C26" i="5" s="1"/>
  <c r="M123" i="4"/>
  <c r="L9" i="3" s="1"/>
  <c r="D125" i="4"/>
  <c r="L17" i="5" s="1"/>
  <c r="M17" i="5" s="1"/>
  <c r="C24" i="5" s="1"/>
  <c r="M120" i="4"/>
  <c r="P120" i="4" s="1"/>
  <c r="D124" i="4"/>
  <c r="L16" i="5" s="1"/>
  <c r="M16" i="5" s="1"/>
  <c r="C22" i="5" s="1"/>
  <c r="M118" i="4"/>
  <c r="L4" i="3" s="1"/>
  <c r="D118" i="4"/>
  <c r="L10" i="5" s="1"/>
  <c r="M10" i="5" s="1"/>
  <c r="C10" i="5" s="1"/>
  <c r="M10" i="3"/>
  <c r="F10" i="3" s="1"/>
  <c r="D10" i="3"/>
  <c r="M21" i="4"/>
  <c r="M119" i="4" s="1"/>
  <c r="AH21" i="4"/>
  <c r="AH4" i="4"/>
  <c r="M4" i="4"/>
  <c r="M117" i="4" s="1"/>
  <c r="M58" i="4"/>
  <c r="AH58" i="4"/>
  <c r="AH28" i="4"/>
  <c r="M28" i="4"/>
  <c r="P123" i="4" l="1"/>
  <c r="C8" i="5"/>
  <c r="D9" i="5" s="1"/>
  <c r="D11" i="5"/>
  <c r="E11" i="5"/>
  <c r="F11" i="5"/>
  <c r="E27" i="5"/>
  <c r="F27" i="5"/>
  <c r="L6" i="3"/>
  <c r="M6" i="3" s="1"/>
  <c r="F6" i="3" s="1"/>
  <c r="E23" i="5"/>
  <c r="F23" i="5"/>
  <c r="F25" i="5"/>
  <c r="E25" i="5"/>
  <c r="L8" i="3"/>
  <c r="M8" i="3" s="1"/>
  <c r="F8" i="3" s="1"/>
  <c r="P118" i="4"/>
  <c r="M121" i="4"/>
  <c r="L7" i="3" s="1"/>
  <c r="D122" i="4"/>
  <c r="L14" i="5" s="1"/>
  <c r="M14" i="5" s="1"/>
  <c r="C18" i="5" s="1"/>
  <c r="M9" i="3"/>
  <c r="F9" i="3" s="1"/>
  <c r="D9" i="3"/>
  <c r="L3" i="3"/>
  <c r="D3" i="3" s="1"/>
  <c r="P117" i="4"/>
  <c r="M4" i="3"/>
  <c r="F4" i="3" s="1"/>
  <c r="D4" i="3"/>
  <c r="L5" i="3"/>
  <c r="P119" i="4"/>
  <c r="M125" i="4" l="1"/>
  <c r="L108" i="4" s="1"/>
  <c r="D6" i="3"/>
  <c r="E19" i="5"/>
  <c r="E32" i="5" s="1"/>
  <c r="F19" i="5"/>
  <c r="F32" i="5" s="1"/>
  <c r="D19" i="5"/>
  <c r="D32" i="5" s="1"/>
  <c r="D34" i="5" s="1"/>
  <c r="L20" i="5"/>
  <c r="M20" i="5"/>
  <c r="C7" i="5" s="1"/>
  <c r="D8" i="3"/>
  <c r="P121" i="4"/>
  <c r="P125" i="4" s="1"/>
  <c r="L109" i="4" s="1"/>
  <c r="L11" i="3"/>
  <c r="D11" i="3" s="1"/>
  <c r="M7" i="3"/>
  <c r="F7" i="3" s="1"/>
  <c r="D7" i="3"/>
  <c r="M5" i="3"/>
  <c r="F5" i="3" s="1"/>
  <c r="D5" i="3"/>
  <c r="M3" i="3"/>
  <c r="E34" i="5" l="1"/>
  <c r="F34" i="5" s="1"/>
  <c r="L110" i="4"/>
  <c r="M113" i="4" s="1"/>
  <c r="M11" i="3"/>
  <c r="F11" i="3" s="1"/>
  <c r="F3" i="3"/>
</calcChain>
</file>

<file path=xl/sharedStrings.xml><?xml version="1.0" encoding="utf-8"?>
<sst xmlns="http://schemas.openxmlformats.org/spreadsheetml/2006/main" count="610" uniqueCount="342">
  <si>
    <r>
      <rPr>
        <b/>
        <sz val="8"/>
        <rFont val="Tahoma"/>
        <family val="2"/>
      </rPr>
      <t xml:space="preserve">GOVERNO DE GOIÁS </t>
    </r>
    <r>
      <rPr>
        <b/>
        <u/>
        <sz val="8"/>
        <rFont val="Tahoma"/>
        <family val="2"/>
      </rPr>
      <t xml:space="preserve">SECRETÁRIA DE ESTADO DA EDUCAÇÃO
</t>
    </r>
    <r>
      <rPr>
        <b/>
        <u/>
        <sz val="8"/>
        <rFont val="Tahoma"/>
        <family val="2"/>
      </rPr>
      <t xml:space="preserve">PARCELA DE MAIOR RELEVÂNCIA
</t>
    </r>
    <r>
      <rPr>
        <b/>
        <sz val="8"/>
        <rFont val="Tahoma"/>
        <family val="2"/>
      </rPr>
      <t xml:space="preserve">CRE:         </t>
    </r>
    <r>
      <rPr>
        <sz val="8"/>
        <rFont val="Verdana"/>
        <family val="2"/>
      </rPr>
      <t xml:space="preserve">PALMEIRAS
</t>
    </r>
    <r>
      <rPr>
        <b/>
        <sz val="8"/>
        <rFont val="Tahoma"/>
        <family val="2"/>
      </rPr>
      <t xml:space="preserve">OBRA:      </t>
    </r>
    <r>
      <rPr>
        <sz val="8"/>
        <rFont val="Verdana"/>
        <family val="2"/>
      </rPr>
      <t xml:space="preserve">COLÉGIO ESTADUAL GLACY KELLE DE SOUZA
</t>
    </r>
    <r>
      <rPr>
        <b/>
        <sz val="8"/>
        <rFont val="Tahoma"/>
        <family val="2"/>
      </rPr>
      <t xml:space="preserve">END.:        </t>
    </r>
    <r>
      <rPr>
        <sz val="8"/>
        <rFont val="Verdana"/>
        <family val="2"/>
      </rPr>
      <t xml:space="preserve">RUA TEIXEIRA DE FREITAS, CENTRO
</t>
    </r>
    <r>
      <rPr>
        <b/>
        <sz val="8"/>
        <rFont val="Tahoma"/>
        <family val="2"/>
      </rPr>
      <t xml:space="preserve">LOCAL:    </t>
    </r>
    <r>
      <rPr>
        <sz val="8"/>
        <rFont val="Verdana"/>
        <family val="2"/>
      </rPr>
      <t xml:space="preserve">EDÉIA
</t>
    </r>
    <r>
      <rPr>
        <b/>
        <sz val="8"/>
        <rFont val="Tahoma"/>
        <family val="2"/>
      </rPr>
      <t xml:space="preserve">ÁREA:       </t>
    </r>
    <r>
      <rPr>
        <sz val="8"/>
        <rFont val="Verdana"/>
        <family val="2"/>
      </rPr>
      <t>597,07 m²</t>
    </r>
  </si>
  <si>
    <r>
      <rPr>
        <b/>
        <sz val="8"/>
        <rFont val="Tahoma"/>
        <family val="2"/>
      </rPr>
      <t>ITEM</t>
    </r>
  </si>
  <si>
    <r>
      <rPr>
        <b/>
        <sz val="8"/>
        <rFont val="Tahoma"/>
        <family val="2"/>
      </rPr>
      <t>SERVIÇOS</t>
    </r>
  </si>
  <si>
    <r>
      <rPr>
        <b/>
        <sz val="8"/>
        <rFont val="Tahoma"/>
        <family val="2"/>
      </rPr>
      <t>DESCRIÇÃO</t>
    </r>
  </si>
  <si>
    <r>
      <rPr>
        <b/>
        <sz val="8"/>
        <rFont val="Tahoma"/>
        <family val="2"/>
      </rPr>
      <t>UND</t>
    </r>
  </si>
  <si>
    <r>
      <rPr>
        <b/>
        <sz val="8"/>
        <rFont val="Tahoma"/>
        <family val="2"/>
      </rPr>
      <t>QUANT.</t>
    </r>
  </si>
  <si>
    <r>
      <rPr>
        <b/>
        <sz val="8"/>
        <rFont val="Tahoma"/>
        <family val="2"/>
      </rPr>
      <t xml:space="preserve">PARC.MAIOR
</t>
    </r>
    <r>
      <rPr>
        <b/>
        <sz val="8"/>
        <rFont val="Tahoma"/>
        <family val="2"/>
      </rPr>
      <t>RELEV. (50%)</t>
    </r>
  </si>
  <si>
    <r>
      <rPr>
        <b/>
        <sz val="8"/>
        <rFont val="Tahoma"/>
        <family val="2"/>
      </rPr>
      <t>1.0</t>
    </r>
  </si>
  <si>
    <r>
      <rPr>
        <sz val="8"/>
        <rFont val="Verdana"/>
        <family val="2"/>
      </rPr>
      <t>ESTRUTURA</t>
    </r>
  </si>
  <si>
    <r>
      <rPr>
        <sz val="8"/>
        <rFont val="Verdana"/>
        <family val="2"/>
      </rPr>
      <t>ESTRUTURA METÁLICA</t>
    </r>
  </si>
  <si>
    <r>
      <rPr>
        <sz val="8"/>
        <rFont val="Verdana"/>
        <family val="2"/>
      </rPr>
      <t>kg</t>
    </r>
  </si>
  <si>
    <r>
      <rPr>
        <b/>
        <sz val="8"/>
        <rFont val="Tahoma"/>
        <family val="2"/>
      </rPr>
      <t>2.0</t>
    </r>
  </si>
  <si>
    <r>
      <rPr>
        <sz val="8"/>
        <rFont val="Verdana"/>
        <family val="2"/>
      </rPr>
      <t>REVESTIMENTO DE PISO</t>
    </r>
  </si>
  <si>
    <r>
      <rPr>
        <sz val="8"/>
        <rFont val="Verdana"/>
        <family val="2"/>
      </rPr>
      <t>PISO DE CONCRETO</t>
    </r>
  </si>
  <si>
    <r>
      <rPr>
        <sz val="8"/>
        <rFont val="Verdana"/>
        <family val="2"/>
      </rPr>
      <t>m²</t>
    </r>
  </si>
  <si>
    <r>
      <rPr>
        <b/>
        <sz val="8"/>
        <rFont val="Tahoma"/>
        <family val="2"/>
      </rPr>
      <t>3.0</t>
    </r>
  </si>
  <si>
    <r>
      <rPr>
        <sz val="8"/>
        <rFont val="Verdana"/>
        <family val="2"/>
      </rPr>
      <t>COBERTURA</t>
    </r>
  </si>
  <si>
    <r>
      <rPr>
        <sz val="8"/>
        <rFont val="Verdana"/>
        <family val="2"/>
      </rPr>
      <t>TELHAS</t>
    </r>
  </si>
  <si>
    <r>
      <rPr>
        <b/>
        <sz val="8"/>
        <rFont val="Tahoma"/>
        <family val="2"/>
      </rPr>
      <t xml:space="preserve">(*) Para os fins do inciso I dp § 1º do Art. 30 da Lei Federal 8.666/93, são consideradas parcelas de maior relevância
</t>
    </r>
    <r>
      <rPr>
        <b/>
        <sz val="8"/>
        <rFont val="Tahoma"/>
        <family val="2"/>
      </rPr>
      <t>técnica as execuções apresentadas</t>
    </r>
  </si>
  <si>
    <r>
      <rPr>
        <b/>
        <sz val="6.5"/>
        <rFont val="Tahoma"/>
        <family val="2"/>
      </rPr>
      <t xml:space="preserve">GOVERNO DE GOIÁS </t>
    </r>
    <r>
      <rPr>
        <b/>
        <u/>
        <sz val="6.5"/>
        <rFont val="Tahoma"/>
        <family val="2"/>
      </rPr>
      <t xml:space="preserve">SECRETÁRIA DE ESTADO DA EDUCAÇÃO
</t>
    </r>
    <r>
      <rPr>
        <b/>
        <u/>
        <sz val="6.5"/>
        <rFont val="Tahoma"/>
        <family val="2"/>
      </rPr>
      <t xml:space="preserve">PLANILHA RESUMO
</t>
    </r>
    <r>
      <rPr>
        <b/>
        <sz val="6.5"/>
        <rFont val="Tahoma"/>
        <family val="2"/>
      </rPr>
      <t xml:space="preserve">CRE:         </t>
    </r>
    <r>
      <rPr>
        <sz val="6.5"/>
        <rFont val="Verdana"/>
        <family val="2"/>
      </rPr>
      <t xml:space="preserve">PALMEIRAS
</t>
    </r>
    <r>
      <rPr>
        <b/>
        <sz val="6.5"/>
        <rFont val="Tahoma"/>
        <family val="2"/>
      </rPr>
      <t xml:space="preserve">OBRA:      </t>
    </r>
    <r>
      <rPr>
        <sz val="6.5"/>
        <rFont val="Verdana"/>
        <family val="2"/>
      </rPr>
      <t xml:space="preserve">COLÉGIO ESTADUAL GLACY KELLE DE SOUZA
</t>
    </r>
    <r>
      <rPr>
        <b/>
        <sz val="6.5"/>
        <rFont val="Tahoma"/>
        <family val="2"/>
      </rPr>
      <t xml:space="preserve">END.:        </t>
    </r>
    <r>
      <rPr>
        <sz val="6.5"/>
        <rFont val="Verdana"/>
        <family val="2"/>
      </rPr>
      <t xml:space="preserve">RUA TEIXEIRA DE FREITAS, CENTRO
</t>
    </r>
    <r>
      <rPr>
        <b/>
        <sz val="6.5"/>
        <rFont val="Tahoma"/>
        <family val="2"/>
      </rPr>
      <t xml:space="preserve">LOCAL:     </t>
    </r>
    <r>
      <rPr>
        <sz val="6.5"/>
        <rFont val="Verdana"/>
        <family val="2"/>
      </rPr>
      <t xml:space="preserve">EDÉIA
</t>
    </r>
    <r>
      <rPr>
        <b/>
        <sz val="6.5"/>
        <rFont val="Tahoma"/>
        <family val="2"/>
      </rPr>
      <t xml:space="preserve">ÁREA:       </t>
    </r>
    <r>
      <rPr>
        <sz val="6.5"/>
        <rFont val="Verdana"/>
        <family val="2"/>
      </rPr>
      <t xml:space="preserve">597,07 m²
</t>
    </r>
    <r>
      <rPr>
        <b/>
        <sz val="6.5"/>
        <rFont val="Tahoma"/>
        <family val="2"/>
      </rPr>
      <t xml:space="preserve">BDI: </t>
    </r>
    <r>
      <rPr>
        <sz val="6.5"/>
        <rFont val="Verdana"/>
        <family val="2"/>
      </rPr>
      <t>20,99%</t>
    </r>
  </si>
  <si>
    <r>
      <rPr>
        <b/>
        <sz val="6.5"/>
        <rFont val="Tahoma"/>
        <family val="2"/>
      </rPr>
      <t>ITEM</t>
    </r>
  </si>
  <si>
    <r>
      <rPr>
        <b/>
        <sz val="6.5"/>
        <rFont val="Tahoma"/>
        <family val="2"/>
      </rPr>
      <t>DISCRIMINAÇÃO DE SERVIÇOS</t>
    </r>
  </si>
  <si>
    <r>
      <rPr>
        <b/>
        <sz val="6.5"/>
        <rFont val="Tahoma"/>
        <family val="2"/>
      </rPr>
      <t xml:space="preserve">TOTAL SEM BDI
</t>
    </r>
    <r>
      <rPr>
        <b/>
        <sz val="6.5"/>
        <rFont val="Tahoma"/>
        <family val="2"/>
      </rPr>
      <t>(R$)</t>
    </r>
  </si>
  <si>
    <r>
      <rPr>
        <b/>
        <sz val="6.5"/>
        <rFont val="Tahoma"/>
        <family val="2"/>
      </rPr>
      <t>TOTAL COM BDI (R$)</t>
    </r>
  </si>
  <si>
    <r>
      <rPr>
        <b/>
        <sz val="6.5"/>
        <rFont val="Tahoma"/>
        <family val="2"/>
      </rPr>
      <t>PART. (%)</t>
    </r>
  </si>
  <si>
    <r>
      <rPr>
        <sz val="6.5"/>
        <rFont val="Verdana"/>
        <family val="2"/>
      </rPr>
      <t>SERVIÇOS PRELIMINARES E MOVIMENTO DE TERRA</t>
    </r>
  </si>
  <si>
    <r>
      <rPr>
        <b/>
        <sz val="6.5"/>
        <rFont val="Tahoma"/>
        <family val="2"/>
      </rPr>
      <t>R$</t>
    </r>
  </si>
  <si>
    <r>
      <rPr>
        <sz val="6.5"/>
        <rFont val="Verdana"/>
        <family val="2"/>
      </rPr>
      <t>ADMINISTRAÇÃO</t>
    </r>
  </si>
  <si>
    <r>
      <rPr>
        <sz val="6.5"/>
        <rFont val="Verdana"/>
        <family val="2"/>
      </rPr>
      <t>REFORMA</t>
    </r>
  </si>
  <si>
    <r>
      <rPr>
        <sz val="6.5"/>
        <rFont val="Verdana"/>
        <family val="2"/>
      </rPr>
      <t>INSTALAÇÕES DE DRENAGEM PLUVIAL</t>
    </r>
  </si>
  <si>
    <r>
      <rPr>
        <sz val="6.5"/>
        <rFont val="Verdana"/>
        <family val="2"/>
      </rPr>
      <t>ESTRUTURA METÁLICA E COBERTURA [QUADRA COBERTA PEQUENA FNDE 2015]</t>
    </r>
  </si>
  <si>
    <r>
      <rPr>
        <sz val="6.5"/>
        <rFont val="Verdana"/>
        <family val="2"/>
      </rPr>
      <t>SPDA</t>
    </r>
  </si>
  <si>
    <r>
      <rPr>
        <sz val="6.5"/>
        <rFont val="Verdana"/>
        <family val="2"/>
      </rPr>
      <t>INSTALAÇÕES ELÉTRICAS</t>
    </r>
  </si>
  <si>
    <r>
      <rPr>
        <sz val="6.5"/>
        <rFont val="Verdana"/>
        <family val="2"/>
      </rPr>
      <t>DIVERSOS</t>
    </r>
  </si>
  <si>
    <r>
      <rPr>
        <b/>
        <sz val="6.5"/>
        <rFont val="Tahoma"/>
        <family val="2"/>
      </rPr>
      <t>CUSTO TOTAL</t>
    </r>
  </si>
  <si>
    <r>
      <rPr>
        <b/>
        <sz val="7"/>
        <rFont val="Arial"/>
        <family val="2"/>
      </rPr>
      <t xml:space="preserve">Quant.
</t>
    </r>
    <r>
      <rPr>
        <b/>
        <sz val="7"/>
        <rFont val="Arial"/>
        <family val="2"/>
      </rPr>
      <t>Total</t>
    </r>
  </si>
  <si>
    <r>
      <rPr>
        <b/>
        <sz val="7"/>
        <rFont val="Arial"/>
        <family val="2"/>
      </rPr>
      <t>Valor Unit</t>
    </r>
  </si>
  <si>
    <r>
      <rPr>
        <b/>
        <sz val="7"/>
        <rFont val="Arial"/>
        <family val="2"/>
      </rPr>
      <t>Total</t>
    </r>
  </si>
  <si>
    <r>
      <rPr>
        <b/>
        <sz val="7"/>
        <rFont val="Arial"/>
        <family val="2"/>
      </rPr>
      <t>M. O.</t>
    </r>
  </si>
  <si>
    <r>
      <rPr>
        <b/>
        <sz val="7"/>
        <rFont val="Arial"/>
        <family val="2"/>
      </rPr>
      <t>MAT.</t>
    </r>
  </si>
  <si>
    <r>
      <rPr>
        <b/>
        <sz val="7.5"/>
        <rFont val="Tahoma"/>
        <family val="2"/>
      </rPr>
      <t>CRE    :</t>
    </r>
  </si>
  <si>
    <r>
      <rPr>
        <b/>
        <sz val="7.5"/>
        <rFont val="Tahoma"/>
        <family val="2"/>
      </rPr>
      <t xml:space="preserve">GOVE SECRETÁRIA DE
</t>
    </r>
    <r>
      <rPr>
        <b/>
        <sz val="7.5"/>
        <rFont val="Tahoma"/>
        <family val="2"/>
      </rPr>
      <t xml:space="preserve">CRONOGRAM
</t>
    </r>
    <r>
      <rPr>
        <sz val="7.5"/>
        <rFont val="Verdana"/>
        <family val="2"/>
      </rPr>
      <t>PALMEIRAS</t>
    </r>
  </si>
  <si>
    <r>
      <rPr>
        <b/>
        <sz val="7.5"/>
        <rFont val="Tahoma"/>
        <family val="2"/>
      </rPr>
      <t xml:space="preserve">RNO DE GOIÁS ESTADO DA EDUCA
</t>
    </r>
    <r>
      <rPr>
        <b/>
        <sz val="7.5"/>
        <rFont val="Tahoma"/>
        <family val="2"/>
      </rPr>
      <t>A FISICO-FINANCE</t>
    </r>
  </si>
  <si>
    <r>
      <rPr>
        <b/>
        <sz val="7.5"/>
        <rFont val="Tahoma"/>
        <family val="2"/>
      </rPr>
      <t xml:space="preserve">ÇÃO IRO
</t>
    </r>
    <r>
      <rPr>
        <b/>
        <sz val="7.5"/>
        <rFont val="Tahoma"/>
        <family val="2"/>
      </rPr>
      <t>FONTES :</t>
    </r>
  </si>
  <si>
    <r>
      <rPr>
        <sz val="7.5"/>
        <rFont val="Verdana"/>
        <family val="2"/>
      </rPr>
      <t xml:space="preserve">SINAPI - 05/2023 - Goiás SICRO3 - 01/2023 - Goiás AGETOP CIVIL - 05/2023 -
</t>
    </r>
    <r>
      <rPr>
        <sz val="7.5"/>
        <rFont val="Verdana"/>
        <family val="2"/>
      </rPr>
      <t>Goiás</t>
    </r>
  </si>
  <si>
    <r>
      <rPr>
        <b/>
        <sz val="7.5"/>
        <rFont val="Tahoma"/>
        <family val="2"/>
      </rPr>
      <t>OBRA  :</t>
    </r>
  </si>
  <si>
    <r>
      <rPr>
        <sz val="7.5"/>
        <rFont val="Verdana"/>
        <family val="2"/>
      </rPr>
      <t>COLÉGIO ESTADUAL GLACY KELLE DE SOUZA</t>
    </r>
  </si>
  <si>
    <r>
      <rPr>
        <b/>
        <sz val="7.5"/>
        <rFont val="Tahoma"/>
        <family val="2"/>
      </rPr>
      <t>END.    :</t>
    </r>
  </si>
  <si>
    <r>
      <rPr>
        <sz val="7.5"/>
        <rFont val="Verdana"/>
        <family val="2"/>
      </rPr>
      <t>RUA TEIXEIRA DE FREITAS, CENTRO</t>
    </r>
  </si>
  <si>
    <r>
      <rPr>
        <b/>
        <sz val="7.5"/>
        <rFont val="Tahoma"/>
        <family val="2"/>
      </rPr>
      <t>LOCAL:</t>
    </r>
  </si>
  <si>
    <r>
      <rPr>
        <sz val="7.5"/>
        <rFont val="Verdana"/>
        <family val="2"/>
      </rPr>
      <t>EDÉIA</t>
    </r>
  </si>
  <si>
    <r>
      <rPr>
        <b/>
        <sz val="7.5"/>
        <rFont val="Tahoma"/>
        <family val="2"/>
      </rPr>
      <t>ÁREA  :</t>
    </r>
  </si>
  <si>
    <r>
      <rPr>
        <sz val="7.5"/>
        <rFont val="Verdana"/>
        <family val="2"/>
      </rPr>
      <t>597,07 m²</t>
    </r>
  </si>
  <si>
    <r>
      <rPr>
        <b/>
        <sz val="7.5"/>
        <rFont val="Tahoma"/>
        <family val="2"/>
      </rPr>
      <t>BDI:</t>
    </r>
  </si>
  <si>
    <r>
      <rPr>
        <b/>
        <sz val="7.5"/>
        <rFont val="Tahoma"/>
        <family val="2"/>
      </rPr>
      <t>DISCRIMINAÇÃO</t>
    </r>
  </si>
  <si>
    <r>
      <rPr>
        <b/>
        <sz val="7.5"/>
        <rFont val="Tahoma"/>
        <family val="2"/>
      </rPr>
      <t>VALOR</t>
    </r>
  </si>
  <si>
    <r>
      <rPr>
        <b/>
        <sz val="7.5"/>
        <rFont val="Tahoma"/>
        <family val="2"/>
      </rPr>
      <t>60 DIAS</t>
    </r>
  </si>
  <si>
    <r>
      <rPr>
        <b/>
        <sz val="7.5"/>
        <rFont val="Tahoma"/>
        <family val="2"/>
      </rPr>
      <t>90 DIAS</t>
    </r>
  </si>
  <si>
    <r>
      <rPr>
        <b/>
        <sz val="7.5"/>
        <rFont val="Tahoma"/>
        <family val="2"/>
      </rPr>
      <t>SERVIÇOS PRELIMINARES</t>
    </r>
  </si>
  <si>
    <r>
      <rPr>
        <b/>
        <sz val="7.5"/>
        <rFont val="Tahoma"/>
        <family val="2"/>
      </rPr>
      <t>ADMINISTRAÇÃO</t>
    </r>
  </si>
  <si>
    <r>
      <rPr>
        <b/>
        <sz val="7.5"/>
        <rFont val="Tahoma"/>
        <family val="2"/>
      </rPr>
      <t>DEMOLIÇÃO</t>
    </r>
  </si>
  <si>
    <r>
      <rPr>
        <b/>
        <sz val="7.5"/>
        <rFont val="Tahoma"/>
        <family val="2"/>
      </rPr>
      <t>ALVENARIAS E DIVISÓRIAS</t>
    </r>
  </si>
  <si>
    <r>
      <rPr>
        <b/>
        <sz val="7.5"/>
        <rFont val="Tahoma"/>
        <family val="2"/>
      </rPr>
      <t>REVESTIMENTO DE PISO</t>
    </r>
  </si>
  <si>
    <r>
      <rPr>
        <b/>
        <sz val="7.5"/>
        <rFont val="Tahoma"/>
        <family val="2"/>
      </rPr>
      <t>ESTRUTURA METÁLICA E COBERTURA [QUADRA COBERTA PEQUENA FNDE 2015]</t>
    </r>
  </si>
  <si>
    <r>
      <rPr>
        <b/>
        <sz val="7.5"/>
        <rFont val="Tahoma"/>
        <family val="2"/>
      </rPr>
      <t>PINTURA</t>
    </r>
  </si>
  <si>
    <r>
      <rPr>
        <b/>
        <sz val="7.5"/>
        <rFont val="Tahoma"/>
        <family val="2"/>
      </rPr>
      <t>INSTALAÇÕES DE DRENAGEM PLUVIAL</t>
    </r>
  </si>
  <si>
    <r>
      <rPr>
        <b/>
        <sz val="7.5"/>
        <rFont val="Tahoma"/>
        <family val="2"/>
      </rPr>
      <t>INSTALAÇÕES ELÉTRICAS</t>
    </r>
  </si>
  <si>
    <r>
      <rPr>
        <b/>
        <sz val="7.5"/>
        <rFont val="Tahoma"/>
        <family val="2"/>
      </rPr>
      <t>SPDA</t>
    </r>
  </si>
  <si>
    <r>
      <rPr>
        <b/>
        <sz val="7.5"/>
        <rFont val="Tahoma"/>
        <family val="2"/>
      </rPr>
      <t>DIVERSOS</t>
    </r>
  </si>
  <si>
    <r>
      <rPr>
        <b/>
        <sz val="7.5"/>
        <rFont val="Tahoma"/>
        <family val="2"/>
      </rPr>
      <t>VALOR TOTAL</t>
    </r>
  </si>
  <si>
    <r>
      <rPr>
        <b/>
        <sz val="7.5"/>
        <rFont val="Tahoma"/>
        <family val="2"/>
      </rPr>
      <t>Percentual parcial</t>
    </r>
  </si>
  <si>
    <r>
      <rPr>
        <b/>
        <sz val="7.5"/>
        <rFont val="Tahoma"/>
        <family val="2"/>
      </rPr>
      <t>Valor parcial com BDI</t>
    </r>
  </si>
  <si>
    <r>
      <rPr>
        <b/>
        <sz val="7.5"/>
        <rFont val="Tahoma"/>
        <family val="2"/>
      </rPr>
      <t>Percentual acumulado</t>
    </r>
  </si>
  <si>
    <r>
      <rPr>
        <b/>
        <sz val="7.5"/>
        <rFont val="Tahoma"/>
        <family val="2"/>
      </rPr>
      <t>Valor acumulado com BDI</t>
    </r>
  </si>
  <si>
    <r>
      <rPr>
        <b/>
        <sz val="8"/>
        <rFont val="Tahoma"/>
        <family val="2"/>
      </rPr>
      <t xml:space="preserve">GOVERNO DE GOIÁS SECRETÁRIA DE ESTADO DA EDUCAÇÃO
</t>
    </r>
    <r>
      <rPr>
        <b/>
        <u/>
        <sz val="8"/>
        <rFont val="Tahoma"/>
        <family val="2"/>
      </rPr>
      <t xml:space="preserve">COMPOSIÇÃO ANALÍTICA DO BDI (ONERADO)
</t>
    </r>
    <r>
      <rPr>
        <sz val="8"/>
        <rFont val="Verdana"/>
        <family val="2"/>
      </rPr>
      <t>OBRA: COLÉGIO ESTADUAL GLACY KELLE DE SOUZA</t>
    </r>
  </si>
  <si>
    <r>
      <rPr>
        <sz val="8"/>
        <rFont val="Verdana"/>
        <family val="2"/>
      </rPr>
      <t>END.: RUA TEIXEIRA DE FREITAS, CENTRO</t>
    </r>
  </si>
  <si>
    <r>
      <rPr>
        <sz val="8"/>
        <rFont val="Verdana"/>
        <family val="2"/>
      </rPr>
      <t>LOCAL: EDÉIA</t>
    </r>
  </si>
  <si>
    <r>
      <rPr>
        <sz val="8"/>
        <rFont val="Verdana"/>
        <family val="2"/>
      </rPr>
      <t>ÁREA : 597,07 m²</t>
    </r>
  </si>
  <si>
    <r>
      <rPr>
        <b/>
        <sz val="8"/>
        <rFont val="Tahoma"/>
        <family val="2"/>
      </rPr>
      <t>VALORES DE BDI POR TIPO DE OBRA %</t>
    </r>
  </si>
  <si>
    <r>
      <rPr>
        <b/>
        <sz val="8"/>
        <rFont val="Tahoma"/>
        <family val="2"/>
      </rPr>
      <t>TIPO DE OBRA</t>
    </r>
  </si>
  <si>
    <r>
      <rPr>
        <sz val="8"/>
        <rFont val="Verdana"/>
        <family val="2"/>
      </rPr>
      <t>1 Quartil</t>
    </r>
  </si>
  <si>
    <r>
      <rPr>
        <sz val="8"/>
        <rFont val="Verdana"/>
        <family val="2"/>
      </rPr>
      <t>Médio</t>
    </r>
  </si>
  <si>
    <r>
      <rPr>
        <sz val="8"/>
        <rFont val="Verdana"/>
        <family val="2"/>
      </rPr>
      <t>3 Quartil</t>
    </r>
  </si>
  <si>
    <r>
      <rPr>
        <sz val="8"/>
        <rFont val="Verdana"/>
        <family val="2"/>
      </rPr>
      <t>Construção de Edifícios</t>
    </r>
  </si>
  <si>
    <r>
      <rPr>
        <b/>
        <sz val="8"/>
        <rFont val="Tahoma"/>
        <family val="2"/>
      </rPr>
      <t>VALORES DE REFERÊNCIA - %</t>
    </r>
  </si>
  <si>
    <r>
      <rPr>
        <b/>
        <sz val="8"/>
        <rFont val="Tahoma"/>
        <family val="2"/>
      </rPr>
      <t>BDI ADOTADO %</t>
    </r>
  </si>
  <si>
    <r>
      <rPr>
        <b/>
        <sz val="8"/>
        <rFont val="Tahoma"/>
        <family val="2"/>
      </rPr>
      <t>1º QUARTIL</t>
    </r>
  </si>
  <si>
    <r>
      <rPr>
        <b/>
        <sz val="8"/>
        <rFont val="Tahoma"/>
        <family val="2"/>
      </rPr>
      <t>MÉDIO</t>
    </r>
  </si>
  <si>
    <r>
      <rPr>
        <b/>
        <sz val="8"/>
        <rFont val="Tahoma"/>
        <family val="2"/>
      </rPr>
      <t>3º QUARTIL</t>
    </r>
  </si>
  <si>
    <r>
      <rPr>
        <sz val="8"/>
        <rFont val="Verdana"/>
        <family val="2"/>
      </rPr>
      <t>Administração Central</t>
    </r>
  </si>
  <si>
    <r>
      <rPr>
        <sz val="8"/>
        <rFont val="Verdana"/>
        <family val="2"/>
      </rPr>
      <t>Seguro e Garantia (*)</t>
    </r>
  </si>
  <si>
    <r>
      <rPr>
        <sz val="8"/>
        <rFont val="Verdana"/>
        <family val="2"/>
      </rPr>
      <t>Risco</t>
    </r>
  </si>
  <si>
    <r>
      <rPr>
        <sz val="8"/>
        <rFont val="Verdana"/>
        <family val="2"/>
      </rPr>
      <t>Despesas Financeiras</t>
    </r>
  </si>
  <si>
    <r>
      <rPr>
        <sz val="8"/>
        <rFont val="Verdana"/>
        <family val="2"/>
      </rPr>
      <t>Lucro</t>
    </r>
  </si>
  <si>
    <r>
      <rPr>
        <b/>
        <sz val="8"/>
        <rFont val="Tahoma"/>
        <family val="2"/>
      </rPr>
      <t xml:space="preserve">Tributos </t>
    </r>
    <r>
      <rPr>
        <b/>
        <i/>
        <sz val="8"/>
        <rFont val="Verdana"/>
        <family val="2"/>
      </rPr>
      <t>(Confins, PIS e ISSQN)</t>
    </r>
  </si>
  <si>
    <r>
      <rPr>
        <sz val="8"/>
        <rFont val="Verdana"/>
        <family val="2"/>
      </rPr>
      <t>COFINS</t>
    </r>
  </si>
  <si>
    <r>
      <rPr>
        <sz val="8"/>
        <rFont val="Verdana"/>
        <family val="2"/>
      </rPr>
      <t>PIS</t>
    </r>
  </si>
  <si>
    <r>
      <rPr>
        <sz val="8"/>
        <rFont val="Verdana"/>
        <family val="2"/>
      </rPr>
      <t>ISSQN (**)</t>
    </r>
  </si>
  <si>
    <r>
      <rPr>
        <b/>
        <sz val="8"/>
        <rFont val="Tahoma"/>
        <family val="2"/>
      </rPr>
      <t>TOTAL</t>
    </r>
  </si>
  <si>
    <r>
      <rPr>
        <sz val="8"/>
        <rFont val="Verdana"/>
        <family val="2"/>
      </rPr>
      <t xml:space="preserve">Fonte da composição, valores de referência e fórmula do BDI:  Acórdão 2622/2013 - TCU - Plenário Os valores de BDI acima foram calculados com emprego da fórmula abaixo:
</t>
    </r>
    <r>
      <rPr>
        <sz val="8"/>
        <rFont val="Verdana"/>
        <family val="2"/>
      </rPr>
      <t xml:space="preserve">Onde:
</t>
    </r>
    <r>
      <rPr>
        <sz val="8"/>
        <rFont val="Verdana"/>
        <family val="2"/>
      </rPr>
      <t xml:space="preserve">AC = taxa de rateio da Administração Central; DF = taxa das despesas financeiras;
</t>
    </r>
    <r>
      <rPr>
        <sz val="8"/>
        <rFont val="Verdana"/>
        <family val="2"/>
      </rPr>
      <t xml:space="preserve">S = taxa de seguro; R = taxa de risco e G = garantia do empreendimento; I = taxa de tributos;
</t>
    </r>
    <r>
      <rPr>
        <sz val="8"/>
        <rFont val="Verdana"/>
        <family val="2"/>
      </rPr>
      <t>L = taxa de lucro.</t>
    </r>
  </si>
  <si>
    <r>
      <rPr>
        <sz val="6"/>
        <color rgb="FF000080"/>
        <rFont val="Verdana"/>
        <family val="2"/>
      </rPr>
      <t xml:space="preserve">OBS:
</t>
    </r>
    <r>
      <rPr>
        <sz val="6"/>
        <color rgb="FF000080"/>
        <rFont val="Verdana"/>
        <family val="2"/>
      </rPr>
      <t xml:space="preserve">(*) - PODE HAVER GARANTIA DESDE QUE PREVISTO NO EDITAL DA LICITAÇÃO E NO CONTRATO DE EXECUÇÃO.
</t>
    </r>
    <r>
      <rPr>
        <sz val="6"/>
        <color rgb="FF000080"/>
        <rFont val="Verdana"/>
        <family val="2"/>
      </rPr>
      <t xml:space="preserve">(**) - PODEM SER ACEITOS OUTROS PERCENTUAIS DE ISS DESDE QUE DEVIDAMENTE EMBASADOS NA LEGISLAÇÃO MUNICIPAL.
</t>
    </r>
    <r>
      <rPr>
        <sz val="6"/>
        <color rgb="FF000080"/>
        <rFont val="Verdana"/>
        <family val="2"/>
      </rPr>
      <t>(***) - CONTRIBUIÇÃO PREVIDENCIÁRIA INSTITUÍDA PARA DESONERAR A FOLHA DE SALÁRIOS DE DIVERSAS ATIVIDADES ECONÔMICAS DA CONSTRUÇÃO CIVIL PODERÁ IMPACTAR AS TAXAS DE BDI MEDIANTE A MAJORAÇÃO DO PERCENTUAL CORRESPONDENTE A 4,5%</t>
    </r>
  </si>
  <si>
    <t xml:space="preserve">PRAZO DE EXECUÇÃO
</t>
  </si>
  <si>
    <t>30 DIAS</t>
  </si>
  <si>
    <r>
      <rPr>
        <b/>
        <sz val="11"/>
        <rFont val="Arial"/>
        <family val="2"/>
      </rPr>
      <t>Obra                                                                                                               Bancos                                                         B.D.I.                                                   Encargos Sociais
CRE: PALMEIRAS                                                                                                          SINAPI - 05/2023 - Goiás                                     20,99%                                                          Onerado
OBRA: COLÉGIO ESTADUAL GLACY KELLE DE SOUZA                                      SICRO3 - 01/2023 - Goiás
END.: RUA TEIXEIRA DE FREITAS, CENTRO                                                           AGETOP CIVIL - 05/2023 - Goiás LOCAL: EDÉIA - GO
ÁREA: 597,07 m²
Planilha Orçamentária Sintética Com Valor do Material e da Mão de Obra</t>
    </r>
  </si>
  <si>
    <t>Item</t>
  </si>
  <si>
    <t>Código</t>
  </si>
  <si>
    <t>Banco</t>
  </si>
  <si>
    <t>Descrição</t>
  </si>
  <si>
    <t>Und</t>
  </si>
  <si>
    <r>
      <rPr>
        <b/>
        <sz val="11"/>
        <rFont val="Arial"/>
        <family val="2"/>
      </rPr>
      <t>Quant.
Parcial</t>
    </r>
  </si>
  <si>
    <r>
      <rPr>
        <b/>
        <sz val="11"/>
        <rFont val="Arial"/>
        <family val="2"/>
      </rPr>
      <t>Quant.
Total</t>
    </r>
  </si>
  <si>
    <t>Valor Unit</t>
  </si>
  <si>
    <t>Total</t>
  </si>
  <si>
    <t>Peso (%)</t>
  </si>
  <si>
    <t>Recurso</t>
  </si>
  <si>
    <t>M. O.</t>
  </si>
  <si>
    <t>MAT.</t>
  </si>
  <si>
    <t>1</t>
  </si>
  <si>
    <t>SERVIÇOS PRELIMINARES E MOVIMENTO DE TERRA</t>
  </si>
  <si>
    <t>1.1</t>
  </si>
  <si>
    <t>SERVIÇOS PRELIMINARES</t>
  </si>
  <si>
    <r>
      <rPr>
        <sz val="11"/>
        <rFont val="Arial MT"/>
        <family val="2"/>
      </rPr>
      <t>1.1.1</t>
    </r>
  </si>
  <si>
    <r>
      <rPr>
        <sz val="11"/>
        <rFont val="Arial MT"/>
        <family val="2"/>
      </rPr>
      <t>AGETOP
CIVIL</t>
    </r>
  </si>
  <si>
    <r>
      <rPr>
        <sz val="11"/>
        <rFont val="Arial MT"/>
        <family val="2"/>
      </rPr>
      <t>FERRAMENTAS (MANUAIS/ELÉTRICAS) E MATERIAL DE LIMPEZA
PERMANENTE DA OBRA - ÁREAS EDIFICADAS/COBERTAS/FECHADAS</t>
    </r>
  </si>
  <si>
    <r>
      <rPr>
        <sz val="11"/>
        <rFont val="Arial MT"/>
        <family val="2"/>
      </rPr>
      <t>m²</t>
    </r>
  </si>
  <si>
    <r>
      <rPr>
        <sz val="11"/>
        <rFont val="Arial MT"/>
        <family val="2"/>
      </rPr>
      <t>ESTADUAL</t>
    </r>
  </si>
  <si>
    <r>
      <rPr>
        <sz val="11"/>
        <rFont val="Arial MT"/>
        <family val="2"/>
      </rPr>
      <t>1.1.2</t>
    </r>
  </si>
  <si>
    <r>
      <rPr>
        <sz val="11"/>
        <rFont val="Arial MT"/>
        <family val="2"/>
      </rPr>
      <t>EPI/PCMAT/PCMSO/EXAMES/TREINAMENTOS/VISITAS (&gt;= 20
EMPREGADOS) - ÁREAS EDIFICADAS/COBERTAS/FECHADAS</t>
    </r>
  </si>
  <si>
    <r>
      <rPr>
        <sz val="11"/>
        <rFont val="Arial MT"/>
        <family val="2"/>
      </rPr>
      <t>1.1.3</t>
    </r>
  </si>
  <si>
    <r>
      <rPr>
        <sz val="11"/>
        <rFont val="Arial MT"/>
        <family val="2"/>
      </rPr>
      <t>PLACA DE OBRA PLOTADA EM CHAPA METÁLICA 26 , AFIXADA EM
CAVALETES DE MADEIRA DE LEI (VIGOTAS 6X12CM) - PADRÃO GOINFRA</t>
    </r>
  </si>
  <si>
    <r>
      <rPr>
        <sz val="11"/>
        <rFont val="Arial MT"/>
        <family val="2"/>
      </rPr>
      <t>1.1.4</t>
    </r>
  </si>
  <si>
    <r>
      <rPr>
        <sz val="11"/>
        <rFont val="Arial MT"/>
        <family val="2"/>
      </rPr>
      <t>PLACA DE INAUGURAÇÃO AÇO ESCOVADO 60 X 120 CM</t>
    </r>
  </si>
  <si>
    <r>
      <rPr>
        <sz val="11"/>
        <rFont val="Arial MT"/>
        <family val="2"/>
      </rPr>
      <t>un</t>
    </r>
  </si>
  <si>
    <r>
      <rPr>
        <sz val="11"/>
        <rFont val="Arial MT"/>
        <family val="2"/>
      </rPr>
      <t>1.1.5</t>
    </r>
  </si>
  <si>
    <r>
      <rPr>
        <sz val="11"/>
        <rFont val="Arial MT"/>
        <family val="2"/>
      </rPr>
      <t>CAFE DA MANHA</t>
    </r>
  </si>
  <si>
    <r>
      <rPr>
        <sz val="11"/>
        <rFont val="Arial MT"/>
        <family val="2"/>
      </rPr>
      <t>RE</t>
    </r>
  </si>
  <si>
    <r>
      <rPr>
        <sz val="11"/>
        <rFont val="Arial MT"/>
        <family val="2"/>
      </rPr>
      <t>1.1.6</t>
    </r>
  </si>
  <si>
    <r>
      <rPr>
        <sz val="11"/>
        <rFont val="Arial MT"/>
        <family val="2"/>
      </rPr>
      <t>CANTINA - (OBRAS CIVIS)</t>
    </r>
  </si>
  <si>
    <r>
      <rPr>
        <sz val="11"/>
        <rFont val="Arial MT"/>
        <family val="2"/>
      </rPr>
      <t>1.1.7</t>
    </r>
  </si>
  <si>
    <r>
      <rPr>
        <sz val="11"/>
        <rFont val="Arial MT"/>
        <family val="2"/>
      </rPr>
      <t>SONDAGENS P/INTERIOR - (OBRAS CIVIS)</t>
    </r>
  </si>
  <si>
    <r>
      <rPr>
        <sz val="11"/>
        <rFont val="Arial MT"/>
        <family val="2"/>
      </rPr>
      <t>m</t>
    </r>
  </si>
  <si>
    <r>
      <rPr>
        <sz val="11"/>
        <rFont val="Arial MT"/>
        <family val="2"/>
      </rPr>
      <t>1.1.8</t>
    </r>
  </si>
  <si>
    <r>
      <rPr>
        <sz val="11"/>
        <rFont val="Arial MT"/>
        <family val="2"/>
      </rPr>
      <t>TAPUME EM CHAPA COMPENSADA RESINADA 6MM COM PORTÕES E
FERRAGENS - PADRÃO GOINFRA</t>
    </r>
  </si>
  <si>
    <r>
      <rPr>
        <sz val="11"/>
        <rFont val="Arial MT"/>
        <family val="2"/>
      </rPr>
      <t>1.1.9</t>
    </r>
  </si>
  <si>
    <r>
      <rPr>
        <sz val="11"/>
        <rFont val="Arial MT"/>
        <family val="2"/>
      </rPr>
      <t>AGETOP CIVIL</t>
    </r>
  </si>
  <si>
    <r>
      <rPr>
        <sz val="11"/>
        <rFont val="Arial MT"/>
        <family val="2"/>
      </rPr>
      <t>BARRACÃO DE OBRAS PADRÃO GOINFRA ( BLOCOS,COBERTURAS,PASSARELAS E MÓVEIS) , SEM ALOJAMENTO E LAVANDERIA , COM PINTURA, EM CONSONÂNCIA COM AS NR's, EM ESPECIAL A NR-18, INCLUSO INSTALAÇÕES ELÉTRICAS E
HIDROSSANITÁRIAS - ( COM REAPROVEITAMENTO 1 VEZ ).</t>
    </r>
  </si>
  <si>
    <r>
      <rPr>
        <sz val="11"/>
        <rFont val="Arial MT"/>
        <family val="2"/>
      </rPr>
      <t>73859/002</t>
    </r>
  </si>
  <si>
    <r>
      <rPr>
        <sz val="11"/>
        <rFont val="Arial MT"/>
        <family val="2"/>
      </rPr>
      <t>SINAPI</t>
    </r>
  </si>
  <si>
    <r>
      <rPr>
        <sz val="11"/>
        <rFont val="Arial MT"/>
        <family val="2"/>
      </rPr>
      <t>CAPINA E LIMPEZA MANUAL DE TERRENO</t>
    </r>
  </si>
  <si>
    <r>
      <rPr>
        <sz val="11"/>
        <rFont val="Arial MT"/>
        <family val="2"/>
      </rPr>
      <t>REGULARIZAÇÃO DO TERRENO SEM APILOAMENTO COM TRANSPORTE
MANUAL DA TERRA ESCAVADA</t>
    </r>
  </si>
  <si>
    <r>
      <rPr>
        <sz val="11"/>
        <rFont val="Arial MT"/>
        <family val="2"/>
      </rPr>
      <t>APILOAMENTO</t>
    </r>
  </si>
  <si>
    <t>2</t>
  </si>
  <si>
    <t>ADMINISTRAÇÃO</t>
  </si>
  <si>
    <r>
      <rPr>
        <sz val="11"/>
        <rFont val="Arial MT"/>
        <family val="2"/>
      </rPr>
      <t>2.1</t>
    </r>
  </si>
  <si>
    <r>
      <rPr>
        <sz val="11"/>
        <rFont val="Arial MT"/>
        <family val="2"/>
      </rPr>
      <t>ENGENHEIRO - (OBRAS CIVIS)</t>
    </r>
  </si>
  <si>
    <r>
      <rPr>
        <sz val="11"/>
        <rFont val="Arial MT"/>
        <family val="2"/>
      </rPr>
      <t>H</t>
    </r>
  </si>
  <si>
    <r>
      <rPr>
        <sz val="11"/>
        <rFont val="Arial MT"/>
        <family val="2"/>
      </rPr>
      <t>2.2</t>
    </r>
  </si>
  <si>
    <r>
      <rPr>
        <sz val="11"/>
        <rFont val="Arial MT"/>
        <family val="2"/>
      </rPr>
      <t>ENCARREGADO - (OBRAS CIVIS)</t>
    </r>
  </si>
  <si>
    <t>3</t>
  </si>
  <si>
    <t>REFORMA</t>
  </si>
  <si>
    <t>3.1</t>
  </si>
  <si>
    <t>DEMOLIÇÃO</t>
  </si>
  <si>
    <r>
      <rPr>
        <sz val="11"/>
        <rFont val="Arial MT"/>
        <family val="2"/>
      </rPr>
      <t>3.1.1</t>
    </r>
  </si>
  <si>
    <r>
      <rPr>
        <sz val="11"/>
        <rFont val="Arial MT"/>
        <family val="2"/>
      </rPr>
      <t>DEMOLIÇÃO MANUAL EM CONCRETO SIMPLES C/TR.ATE CB.E CARGA
(O.C.)</t>
    </r>
  </si>
  <si>
    <r>
      <rPr>
        <sz val="11"/>
        <rFont val="Arial MT"/>
        <family val="2"/>
      </rPr>
      <t>m³</t>
    </r>
  </si>
  <si>
    <r>
      <rPr>
        <sz val="11"/>
        <rFont val="Arial MT"/>
        <family val="2"/>
      </rPr>
      <t>3.1.2</t>
    </r>
  </si>
  <si>
    <r>
      <rPr>
        <sz val="11"/>
        <rFont val="Arial MT"/>
        <family val="2"/>
      </rPr>
      <t>REMOCAO DE PINTURA ANTIGA A LATEX</t>
    </r>
  </si>
  <si>
    <r>
      <rPr>
        <sz val="11"/>
        <rFont val="Arial MT"/>
        <family val="2"/>
      </rPr>
      <t>3.1.3</t>
    </r>
  </si>
  <si>
    <r>
      <rPr>
        <sz val="11"/>
        <rFont val="Arial MT"/>
        <family val="2"/>
      </rPr>
      <t>COMP693</t>
    </r>
  </si>
  <si>
    <r>
      <rPr>
        <sz val="11"/>
        <rFont val="Arial MT"/>
        <family val="2"/>
      </rPr>
      <t>Próprio</t>
    </r>
  </si>
  <si>
    <r>
      <rPr>
        <sz val="11"/>
        <rFont val="Arial MT"/>
        <family val="2"/>
      </rPr>
      <t>REMOÇÃO DE TRAVE DE FUTSALL</t>
    </r>
  </si>
  <si>
    <r>
      <rPr>
        <sz val="11"/>
        <rFont val="Arial MT"/>
        <family val="2"/>
      </rPr>
      <t>3.1.4</t>
    </r>
  </si>
  <si>
    <r>
      <rPr>
        <sz val="11"/>
        <rFont val="Arial MT"/>
        <family val="2"/>
      </rPr>
      <t>COMP696</t>
    </r>
  </si>
  <si>
    <r>
      <rPr>
        <sz val="11"/>
        <rFont val="Arial MT"/>
        <family val="2"/>
      </rPr>
      <t>REMOÇÃO DE TABELA DE BASQUETE</t>
    </r>
  </si>
  <si>
    <r>
      <rPr>
        <sz val="11"/>
        <rFont val="Arial MT"/>
        <family val="2"/>
      </rPr>
      <t>3.1.5</t>
    </r>
  </si>
  <si>
    <r>
      <rPr>
        <sz val="11"/>
        <rFont val="Arial MT"/>
        <family val="2"/>
      </rPr>
      <t>TRANSPORTE DE ENTULHO EM CAMINHÃO  INCLUSO A CARGA MANUAL</t>
    </r>
  </si>
  <si>
    <t>3.2</t>
  </si>
  <si>
    <t>CONSTRUÇÃO</t>
  </si>
  <si>
    <t>3.2.1</t>
  </si>
  <si>
    <t>REVESTIMENTO DE PISO</t>
  </si>
  <si>
    <r>
      <rPr>
        <sz val="11"/>
        <rFont val="Arial MT"/>
        <family val="2"/>
      </rPr>
      <t>3.2.1.1</t>
    </r>
  </si>
  <si>
    <r>
      <rPr>
        <sz val="11"/>
        <rFont val="Arial MT"/>
        <family val="2"/>
      </rPr>
      <t>PISO LAMINADO COM CONCRETO USINADO 20MPA E=7 CM</t>
    </r>
  </si>
  <si>
    <r>
      <rPr>
        <sz val="11"/>
        <rFont val="Arial MT"/>
        <family val="2"/>
      </rPr>
      <t>3.2.1.2</t>
    </r>
  </si>
  <si>
    <r>
      <rPr>
        <sz val="11"/>
        <rFont val="Arial MT"/>
        <family val="2"/>
      </rPr>
      <t>COMP94</t>
    </r>
  </si>
  <si>
    <r>
      <rPr>
        <sz val="11"/>
        <rFont val="Arial MT"/>
        <family val="2"/>
      </rPr>
      <t>ARMAÇÃO EM TELA DE AÇO SOLDADA NERVURADA Q-92, AÇO-60, 4,2
mm, MALHA 15x15 CM (GOINFRA + SINAPI)</t>
    </r>
  </si>
  <si>
    <r>
      <rPr>
        <sz val="11"/>
        <rFont val="Arial MT"/>
        <family val="2"/>
      </rPr>
      <t>3.2.1.3</t>
    </r>
  </si>
  <si>
    <r>
      <rPr>
        <sz val="11"/>
        <rFont val="Arial MT"/>
        <family val="2"/>
      </rPr>
      <t>PINTURA DE PISO COM TINTA EPÓXI, APLICAÇÃO MANUAL, 2 DEMÃOS,
INCLUSO PRIMER EPÓXI. AF_05/2021</t>
    </r>
  </si>
  <si>
    <r>
      <rPr>
        <sz val="11"/>
        <rFont val="Arial MT"/>
        <family val="2"/>
      </rPr>
      <t>3.2.1.4</t>
    </r>
  </si>
  <si>
    <r>
      <rPr>
        <sz val="11"/>
        <rFont val="Arial MT"/>
        <family val="2"/>
      </rPr>
      <t>DEMARC.QUADRA/VAGAS TINTA POLIESPORTIVA</t>
    </r>
  </si>
  <si>
    <t>3.2.2</t>
  </si>
  <si>
    <t>ALVENARIAS E DIVISÓRIAS</t>
  </si>
  <si>
    <r>
      <rPr>
        <sz val="11"/>
        <rFont val="Arial MT"/>
        <family val="2"/>
      </rPr>
      <t>3.2.2.1</t>
    </r>
  </si>
  <si>
    <r>
      <rPr>
        <sz val="11"/>
        <rFont val="Arial MT"/>
        <family val="2"/>
      </rPr>
      <t>COMP691_
SEE</t>
    </r>
  </si>
  <si>
    <r>
      <rPr>
        <sz val="11"/>
        <rFont val="Arial MT"/>
        <family val="2"/>
      </rPr>
      <t>MURETA POLIESPORTIVA, INCLUSO ESTACA Ø30 CM, VIGA BALDRAME,
PILARETE, VIGA SUPERIOR, CHAPISCO E REBOCO (GOINFRA)</t>
    </r>
  </si>
  <si>
    <t>3.2.3</t>
  </si>
  <si>
    <t>PINTURA</t>
  </si>
  <si>
    <r>
      <rPr>
        <sz val="11"/>
        <rFont val="Arial MT"/>
        <family val="2"/>
      </rPr>
      <t>3.2.3.1</t>
    </r>
  </si>
  <si>
    <r>
      <rPr>
        <sz val="11"/>
        <rFont val="Arial MT"/>
        <family val="2"/>
      </rPr>
      <t>EMASSAMENTO ACRILICO 2 DEMAOS</t>
    </r>
  </si>
  <si>
    <r>
      <rPr>
        <sz val="11"/>
        <rFont val="Arial MT"/>
        <family val="2"/>
      </rPr>
      <t>3.2.3.2</t>
    </r>
  </si>
  <si>
    <r>
      <rPr>
        <sz val="11"/>
        <rFont val="Arial MT"/>
        <family val="2"/>
      </rPr>
      <t>PINTURA LATEX ACRILICA 2 DEMAOS C/SELADOR</t>
    </r>
  </si>
  <si>
    <t>3.2.4</t>
  </si>
  <si>
    <t>DIVERSOS</t>
  </si>
  <si>
    <r>
      <rPr>
        <sz val="11"/>
        <rFont val="Arial MT"/>
        <family val="2"/>
      </rPr>
      <t>3.2.4.1</t>
    </r>
  </si>
  <si>
    <r>
      <rPr>
        <sz val="11"/>
        <rFont val="Arial MT"/>
        <family val="2"/>
      </rPr>
      <t>TABELA PARA BASQUETE ESTRUTURA METÁLICA MADEIRA DE LEI
(ASSENT./PINTADAS) ARO METÁLICO - 2 UNID.</t>
    </r>
  </si>
  <si>
    <r>
      <rPr>
        <sz val="11"/>
        <rFont val="Arial MT"/>
        <family val="2"/>
      </rPr>
      <t>CJ</t>
    </r>
  </si>
  <si>
    <r>
      <rPr>
        <sz val="11"/>
        <rFont val="Arial MT"/>
        <family val="2"/>
      </rPr>
      <t>3.2.4.2</t>
    </r>
  </si>
  <si>
    <r>
      <rPr>
        <sz val="11"/>
        <rFont val="Arial MT"/>
        <family val="2"/>
      </rPr>
      <t>SUPORTE PADRÃO PARA TABELA BASQUETE EM "U" ENRIJECIDO- 2
UNID. (ASSENTADOS/PINTADOS)</t>
    </r>
  </si>
  <si>
    <r>
      <rPr>
        <sz val="11"/>
        <rFont val="Arial MT"/>
        <family val="2"/>
      </rPr>
      <t>3.2.4.3</t>
    </r>
  </si>
  <si>
    <r>
      <rPr>
        <sz val="11"/>
        <rFont val="Arial MT"/>
        <family val="2"/>
      </rPr>
      <t>TRAVES FERRO GALVANIZADO PARA FUTEBOL DE SALÃO PINTADAS -
3,00 x 2,00M - 2 UNID.</t>
    </r>
  </si>
  <si>
    <r>
      <rPr>
        <sz val="11"/>
        <rFont val="Arial MT"/>
        <family val="2"/>
      </rPr>
      <t>3.2.4.4</t>
    </r>
  </si>
  <si>
    <r>
      <rPr>
        <sz val="11"/>
        <rFont val="Arial MT"/>
        <family val="2"/>
      </rPr>
      <t>CONJUNTO PARA VOLEIBOL EM FERRO GALVANIZADO COM PINTURA (2
SUPORTES)</t>
    </r>
  </si>
  <si>
    <r>
      <rPr>
        <sz val="11"/>
        <rFont val="Arial MT"/>
        <family val="2"/>
      </rPr>
      <t>3.2.4.5</t>
    </r>
  </si>
  <si>
    <r>
      <rPr>
        <sz val="11"/>
        <rFont val="Arial MT"/>
        <family val="2"/>
      </rPr>
      <t>ALAMBRADO PARA QUADRA POLIESPORTIVA, ESTRUTURADO POR TUBOS DE ACO GALVANIZADO, (MONTANTES COM DIAMETRO 2", TRAVESSAS E ESCORAS COM DIÂMETRO 1 ¼”), COM TELA DE ARAME GALVANIZADO, FIO 12 BWG E MALHA QUADRADA 5X5CM (EXCETO
MURETA). AF_03/2021</t>
    </r>
  </si>
  <si>
    <r>
      <rPr>
        <sz val="11"/>
        <rFont val="Arial MT"/>
        <family val="2"/>
      </rPr>
      <t>3.2.4.6</t>
    </r>
  </si>
  <si>
    <r>
      <rPr>
        <sz val="11"/>
        <rFont val="Arial MT"/>
        <family val="2"/>
      </rPr>
      <t>PINTURA COM TINTA ACRÍLICA DE ACABAMENTO APLICADA A ROLO OU PINCEL SOBRE SUPERFÍCIES METÁLICAS (EXCETO PERFIL) EXECUTADO
EM OBRA (02 DEMÃOS). AF_01/2020</t>
    </r>
  </si>
  <si>
    <t>4</t>
  </si>
  <si>
    <t>INSTALAÇÕES DE DRENAGEM PLUVIAL</t>
  </si>
  <si>
    <r>
      <rPr>
        <sz val="11"/>
        <rFont val="Arial MT"/>
        <family val="2"/>
      </rPr>
      <t>4.1</t>
    </r>
  </si>
  <si>
    <r>
      <rPr>
        <sz val="11"/>
        <rFont val="Arial MT"/>
        <family val="2"/>
      </rPr>
      <t>TUBO PVC, SÉRIE R, ÁGUA PLUVIAL, DN 100 MM, FORNECIDO E INSTALADO EM CONDUTORES VERTICAIS DE ÁGUAS PLUVIAIS.
AF_12/2014</t>
    </r>
  </si>
  <si>
    <r>
      <rPr>
        <sz val="11"/>
        <rFont val="Arial MT"/>
        <family val="2"/>
      </rPr>
      <t>M</t>
    </r>
  </si>
  <si>
    <r>
      <rPr>
        <sz val="11"/>
        <rFont val="Arial MT"/>
        <family val="2"/>
      </rPr>
      <t>4.2</t>
    </r>
  </si>
  <si>
    <r>
      <rPr>
        <sz val="11"/>
        <rFont val="Arial MT"/>
        <family val="2"/>
      </rPr>
      <t>JOELHO 90 GRAUS, PVC, SERIE R, ÁGUA PLUVIAL, DN 100 MM, JUNTA
ELÁSTICA, FORNECIDO E INSTALADO EM RAMAL DE ENCAMINHAMENTO. AF_12/2014</t>
    </r>
  </si>
  <si>
    <r>
      <rPr>
        <sz val="11"/>
        <rFont val="Arial MT"/>
        <family val="2"/>
      </rPr>
      <t>UN</t>
    </r>
  </si>
  <si>
    <t>FEDERAL</t>
  </si>
  <si>
    <r>
      <rPr>
        <sz val="11"/>
        <rFont val="Arial MT"/>
        <family val="2"/>
      </rPr>
      <t>4.3</t>
    </r>
  </si>
  <si>
    <r>
      <rPr>
        <sz val="11"/>
        <rFont val="Arial MT"/>
        <family val="2"/>
      </rPr>
      <t>CALHA EM CHAPA DE AÇO GALVANIZADO NÚMERO 24, DESENVOLVIMENTO DE 100 CM, INCLUSO TRANSPORTE VERTICAL.
AF_07/2019</t>
    </r>
  </si>
  <si>
    <r>
      <rPr>
        <sz val="11"/>
        <rFont val="Arial MT"/>
        <family val="2"/>
      </rPr>
      <t>4.4</t>
    </r>
  </si>
  <si>
    <r>
      <rPr>
        <sz val="11"/>
        <rFont val="Arial MT"/>
        <family val="2"/>
      </rPr>
      <t>FIXAÇÃO DE TUBOS VERTICAIS DE PPR DIÂMETROS MAIORES QUE 75 MM COM ABRAÇADEIRA METÁLICA RÍGIDA TIPO D 3", FIXADA EM
PERFILADO EM ALVENARIA. AF_05/2015</t>
    </r>
  </si>
  <si>
    <r>
      <rPr>
        <sz val="11"/>
        <rFont val="Arial MT"/>
        <family val="2"/>
      </rPr>
      <t>4.5</t>
    </r>
  </si>
  <si>
    <r>
      <rPr>
        <sz val="11"/>
        <rFont val="Arial MT"/>
        <family val="2"/>
      </rPr>
      <t>CAIXA DE AREIA 60X60CM FUNDO DE BRITA COM GRELHA METÁLICA
FERRO CHATO PADRÃO GOINFRA</t>
    </r>
  </si>
  <si>
    <r>
      <rPr>
        <sz val="11"/>
        <rFont val="Arial MT"/>
        <family val="2"/>
      </rPr>
      <t>Un</t>
    </r>
  </si>
  <si>
    <r>
      <rPr>
        <sz val="11"/>
        <rFont val="Arial MT"/>
        <family val="2"/>
      </rPr>
      <t>4.6</t>
    </r>
  </si>
  <si>
    <r>
      <rPr>
        <sz val="11"/>
        <rFont val="Arial MT"/>
        <family val="2"/>
      </rPr>
      <t>TUBO PVC, SÉRIE R, ÁGUA PLUVIAL, DN 150 MM, FORNECIDO E INSTALADO EM CONDUTORES VERTICAIS DE ÁGUAS PLUVIAIS.
AF_12/2014</t>
    </r>
  </si>
  <si>
    <r>
      <rPr>
        <sz val="11"/>
        <rFont val="Arial MT"/>
        <family val="2"/>
      </rPr>
      <t>4.7</t>
    </r>
  </si>
  <si>
    <r>
      <rPr>
        <sz val="11"/>
        <rFont val="Arial MT"/>
        <family val="2"/>
      </rPr>
      <t>COMP23</t>
    </r>
  </si>
  <si>
    <r>
      <rPr>
        <sz val="11"/>
        <rFont val="Arial MT"/>
        <family val="2"/>
      </rPr>
      <t>CANALETA DE DRENAGEM 30 LARG. X 60 ALT. COM GRELHA FOFO SIMPLES COM REQUADRO, CARGA MAXIMA  12,5 T, *300 X 1000* MM, E=
*15* MM, AREA ESTACIONAMENTO CARRO PASSEIO.(INCLUSIVE PINTURA
DA GRELHA)</t>
    </r>
  </si>
  <si>
    <r>
      <rPr>
        <sz val="11"/>
        <rFont val="Arial MT"/>
        <family val="2"/>
      </rPr>
      <t>4.8</t>
    </r>
  </si>
  <si>
    <r>
      <rPr>
        <sz val="11"/>
        <rFont val="Arial MT"/>
        <family val="2"/>
      </rPr>
      <t>COMP99</t>
    </r>
  </si>
  <si>
    <r>
      <rPr>
        <sz val="11"/>
        <rFont val="Arial MT"/>
        <family val="2"/>
      </rPr>
      <t>RALO FOFO SEMIESFERICO, 100 MM, PARA LAJES/ CALHAS</t>
    </r>
  </si>
  <si>
    <t>4.9</t>
  </si>
  <si>
    <t>Escavação de vala para passagem de tubulação</t>
  </si>
  <si>
    <r>
      <rPr>
        <sz val="11"/>
        <rFont val="Arial MT"/>
        <family val="2"/>
      </rPr>
      <t>4.9.1</t>
    </r>
  </si>
  <si>
    <r>
      <rPr>
        <sz val="11"/>
        <rFont val="Arial MT"/>
        <family val="2"/>
      </rPr>
      <t>ESCAVAÇÃO MANUAL DE VALA COM PROFUNDIDADE MENOR OU IGUAL A
1,30 M. AF_02/2021</t>
    </r>
  </si>
  <si>
    <r>
      <rPr>
        <sz val="11"/>
        <rFont val="Arial MT"/>
        <family val="2"/>
      </rPr>
      <t>4.9.2</t>
    </r>
  </si>
  <si>
    <r>
      <rPr>
        <sz val="11"/>
        <rFont val="Arial MT"/>
        <family val="2"/>
      </rPr>
      <t>REATERRO MANUAL APILOADO COM SOQUETE. AF_10/2017</t>
    </r>
  </si>
  <si>
    <t>5</t>
  </si>
  <si>
    <r>
      <rPr>
        <b/>
        <sz val="11"/>
        <rFont val="Arial"/>
        <family val="2"/>
      </rPr>
      <t>ESTRUTURA METÁLICA E COBERTURA [QUADRA COBERTA PEQUENA
FNDE 2015]</t>
    </r>
  </si>
  <si>
    <t>5.1</t>
  </si>
  <si>
    <t>SUPERESTRUTURA</t>
  </si>
  <si>
    <r>
      <rPr>
        <sz val="11"/>
        <rFont val="Arial MT"/>
        <family val="2"/>
      </rPr>
      <t>5.1.1</t>
    </r>
  </si>
  <si>
    <r>
      <rPr>
        <sz val="11"/>
        <rFont val="Arial MT"/>
        <family val="2"/>
      </rPr>
      <t>CONCRETAGEM DE PILARES, FCK = 25 MPA, COM USO DE BOMBA EM
EDIFICAÇÃO COM SEÇÃO MÉDIA DE PILARES MENOR OU IGUAL A 0,25 M² - LANÇAMENTO, ADENSAMENTO E ACABAMENTO. AF_12/2015</t>
    </r>
  </si>
  <si>
    <r>
      <rPr>
        <sz val="11"/>
        <rFont val="Arial MT"/>
        <family val="2"/>
      </rPr>
      <t>5.1.2</t>
    </r>
  </si>
  <si>
    <r>
      <rPr>
        <sz val="11"/>
        <rFont val="Arial MT"/>
        <family val="2"/>
      </rPr>
      <t>MONTAGEM E DESMONTAGEM DE FÔRMA DE PILARES RETANGULARES E ESTRUTURAS SIMILARES, PÉ-DIREITO SIMPLES, EM CHAPA DE MADEIRA
COMPENSADA PLASTIFICADA, 18 UTILIZAÇÕES. AF_09/2020</t>
    </r>
  </si>
  <si>
    <t>5.2</t>
  </si>
  <si>
    <t>SISTEMAS DE COBERTURA</t>
  </si>
  <si>
    <r>
      <rPr>
        <sz val="11"/>
        <rFont val="Arial MT"/>
        <family val="2"/>
      </rPr>
      <t>5.2.1</t>
    </r>
  </si>
  <si>
    <r>
      <rPr>
        <sz val="11"/>
        <rFont val="Arial MT"/>
        <family val="2"/>
      </rPr>
      <t>COBERTURA COM TELHA GALVANIZADA ONDULADA 0,5 MM COM
ACESSÓRIOS</t>
    </r>
  </si>
  <si>
    <r>
      <rPr>
        <sz val="11"/>
        <rFont val="Arial MT"/>
        <family val="2"/>
      </rPr>
      <t>5.2.2</t>
    </r>
  </si>
  <si>
    <r>
      <rPr>
        <sz val="11"/>
        <rFont val="Arial MT"/>
        <family val="2"/>
      </rPr>
      <t>COBERTURA COM TELHA FIBERGLASS COM VÉU PROTEÇÃO 1,5 MM COM
ACESSÓRIOS</t>
    </r>
  </si>
  <si>
    <r>
      <rPr>
        <sz val="11"/>
        <rFont val="Arial MT"/>
        <family val="2"/>
      </rPr>
      <t>5.2.3</t>
    </r>
  </si>
  <si>
    <r>
      <rPr>
        <sz val="11"/>
        <rFont val="Arial MT"/>
        <family val="2"/>
      </rPr>
      <t>PINTURA COM TINTA ALQUÍDICA DE FUNDO (TIPO ZARCÃO) APLICADA A ROLO OU PINCEL SOBRE SUPERFÍCIES METÁLICAS (EXCETO PERFIL)
EXECUTADO EM OBRA (POR DEMÃO). AF_01/2020</t>
    </r>
  </si>
  <si>
    <r>
      <rPr>
        <sz val="11"/>
        <rFont val="Arial MT"/>
        <family val="2"/>
      </rPr>
      <t>5.2.4</t>
    </r>
  </si>
  <si>
    <r>
      <rPr>
        <sz val="11"/>
        <rFont val="Arial MT"/>
        <family val="2"/>
      </rPr>
      <t>ESTRUTURA TRELIÇADA DE COBERTURA, TIPO ARCO, COM LIGAÇÕES SOLDADAS, INCLUSOS PERFIS METÁLICOS, CHAPAS METÁLICAS, MÃO DE OBRA E TRANSPORTE COM GUINDASTE - FORNECIMENTO E
INSTALAÇÃO. AF_01/2020_P</t>
    </r>
  </si>
  <si>
    <r>
      <rPr>
        <sz val="11"/>
        <rFont val="Arial MT"/>
        <family val="2"/>
      </rPr>
      <t>KG</t>
    </r>
  </si>
  <si>
    <t>5.3</t>
  </si>
  <si>
    <t>PINTURAS E ACABAMENTOS</t>
  </si>
  <si>
    <r>
      <rPr>
        <sz val="11"/>
        <rFont val="Arial MT"/>
        <family val="2"/>
      </rPr>
      <t>5.3.1</t>
    </r>
  </si>
  <si>
    <r>
      <rPr>
        <sz val="11"/>
        <rFont val="Arial MT"/>
        <family val="2"/>
      </rPr>
      <t>APLICACAO DE TINTA A BASE DE EPOXI SOBRE PISO</t>
    </r>
  </si>
  <si>
    <r>
      <rPr>
        <sz val="11"/>
        <rFont val="Arial MT"/>
        <family val="2"/>
      </rPr>
      <t>5.3.2</t>
    </r>
  </si>
  <si>
    <r>
      <rPr>
        <sz val="11"/>
        <rFont val="Arial MT"/>
        <family val="2"/>
      </rPr>
      <t>PINTURA COM TINTA ALQUÍDICA DE ACABAMENTO (ESMALTE SINTÉTICO ACETINADO) APLICADA A ROLO OU PINCEL SOBRE SUPERFÍCIES METÁLICAS (EXCETO PERFIL) EXECUTADO EM OBRA (POR DEMÃO).
AF_01/2020</t>
    </r>
  </si>
  <si>
    <r>
      <rPr>
        <sz val="11"/>
        <rFont val="Arial MT"/>
        <family val="2"/>
      </rPr>
      <t>5.3.3</t>
    </r>
  </si>
  <si>
    <r>
      <rPr>
        <sz val="11"/>
        <rFont val="Arial MT"/>
        <family val="2"/>
      </rPr>
      <t>5.3.4</t>
    </r>
  </si>
  <si>
    <t>6</t>
  </si>
  <si>
    <t>SPDA</t>
  </si>
  <si>
    <r>
      <rPr>
        <sz val="11"/>
        <rFont val="Arial MT"/>
        <family val="2"/>
      </rPr>
      <t>6.1</t>
    </r>
  </si>
  <si>
    <r>
      <rPr>
        <sz val="11"/>
        <rFont val="Arial MT"/>
        <family val="2"/>
      </rPr>
      <t>HASTE DE ATERRAMENTO 5/8  PARA SPDA - FORNECIMENTO E
INSTALAÇÃO. AF_12/2017</t>
    </r>
  </si>
  <si>
    <r>
      <rPr>
        <sz val="11"/>
        <rFont val="Arial MT"/>
        <family val="2"/>
      </rPr>
      <t>6.2</t>
    </r>
  </si>
  <si>
    <r>
      <rPr>
        <sz val="11"/>
        <rFont val="Arial MT"/>
        <family val="2"/>
      </rPr>
      <t>COMP51</t>
    </r>
  </si>
  <si>
    <r>
      <rPr>
        <sz val="11"/>
        <rFont val="Arial MT"/>
        <family val="2"/>
      </rPr>
      <t>CAIXA PARA EQUIPOTENCIALIZAÇÃO PARA ATERRAMENTO, FORMATO
QUADRADO, DIM 40X40X15CM.</t>
    </r>
  </si>
  <si>
    <r>
      <rPr>
        <sz val="11"/>
        <rFont val="Arial MT"/>
        <family val="2"/>
      </rPr>
      <t>6.3</t>
    </r>
  </si>
  <si>
    <r>
      <rPr>
        <sz val="11"/>
        <rFont val="Arial MT"/>
        <family val="2"/>
      </rPr>
      <t>CORDOALHA DE COBRE NU 35 MM², NÃO ENTERRADA, COM ISOLADOR -
FORNECIMENTO E INSTALAÇÃO. AF_12/2017</t>
    </r>
  </si>
  <si>
    <r>
      <rPr>
        <sz val="11"/>
        <rFont val="Arial MT"/>
        <family val="2"/>
      </rPr>
      <t>6.4</t>
    </r>
  </si>
  <si>
    <r>
      <rPr>
        <sz val="11"/>
        <rFont val="Arial MT"/>
        <family val="2"/>
      </rPr>
      <t>CORDOALHA DE COBRE NU 50 MM², NÃO ENTERRADA, COM ISOLADOR -
FORNECIMENTO E INSTALAÇÃO. AF_12/2017</t>
    </r>
  </si>
  <si>
    <r>
      <rPr>
        <sz val="11"/>
        <rFont val="Arial MT"/>
        <family val="2"/>
      </rPr>
      <t>6.5</t>
    </r>
  </si>
  <si>
    <r>
      <rPr>
        <sz val="11"/>
        <rFont val="Arial MT"/>
        <family val="2"/>
      </rPr>
      <t>ELETRODUTO RÍGIDO ROSCÁVEL, PVC, DN 50 MM (1 1/2"), PARA REDE ENTERRADA DE DISTRIBUIÇÃO DE ENERGIA ELÉTRICA - FORNECIMENTO
E INSTALAÇÃO. AF_12/2021</t>
    </r>
  </si>
  <si>
    <r>
      <rPr>
        <sz val="11"/>
        <rFont val="Arial MT"/>
        <family val="2"/>
      </rPr>
      <t>6.6</t>
    </r>
  </si>
  <si>
    <r>
      <rPr>
        <sz val="11"/>
        <rFont val="Arial MT"/>
        <family val="2"/>
      </rPr>
      <t>6.7</t>
    </r>
  </si>
  <si>
    <r>
      <rPr>
        <sz val="11"/>
        <rFont val="Arial MT"/>
        <family val="2"/>
      </rPr>
      <t>REATERRO MANUAL DE VALAS COM COMPACTAÇÃO MECANIZADA.
AF_04/2016</t>
    </r>
  </si>
  <si>
    <r>
      <rPr>
        <sz val="11"/>
        <rFont val="Arial MT"/>
        <family val="2"/>
      </rPr>
      <t>6.8</t>
    </r>
  </si>
  <si>
    <r>
      <rPr>
        <sz val="11"/>
        <rFont val="Arial MT"/>
        <family val="2"/>
      </rPr>
      <t>CAIXA DE INSPEÇÃO PARA ATERRAMENTO, CIRCULAR, EM POLIETILENO,
DIÂMETRO INTERNO = 0,3 M. AF_12/2020</t>
    </r>
  </si>
  <si>
    <r>
      <rPr>
        <sz val="11"/>
        <rFont val="Arial MT"/>
        <family val="2"/>
      </rPr>
      <t>6.9</t>
    </r>
  </si>
  <si>
    <r>
      <rPr>
        <sz val="11"/>
        <rFont val="Arial MT"/>
        <family val="2"/>
      </rPr>
      <t>CONECTOR DE COMPRESSÃO FORMATO H PARA CABO 25 A 70 MM2</t>
    </r>
  </si>
  <si>
    <r>
      <rPr>
        <sz val="11"/>
        <rFont val="Arial MT"/>
        <family val="2"/>
      </rPr>
      <t>6.10</t>
    </r>
  </si>
  <si>
    <r>
      <rPr>
        <sz val="11"/>
        <rFont val="Arial MT"/>
        <family val="2"/>
      </rPr>
      <t>SUPORTE ISOLADOR PARA CORDOALHA DE COBRE - FORNECIMENTO E
INSTALAÇÃO. AF_12/2017</t>
    </r>
  </si>
  <si>
    <r>
      <rPr>
        <sz val="11"/>
        <rFont val="Arial MT"/>
        <family val="2"/>
      </rPr>
      <t>6.11</t>
    </r>
  </si>
  <si>
    <r>
      <rPr>
        <sz val="11"/>
        <rFont val="Arial MT"/>
        <family val="2"/>
      </rPr>
      <t>COMP42</t>
    </r>
  </si>
  <si>
    <r>
      <rPr>
        <sz val="11"/>
        <rFont val="Arial MT"/>
        <family val="2"/>
      </rPr>
      <t>TERMINAL OU CONECTOR DE PRESSÃO - PARA CABO 35MM2 -
FORNECIMENTO E INSTALAÇÃO</t>
    </r>
  </si>
  <si>
    <t>7</t>
  </si>
  <si>
    <t>INSTALAÇÕES ELÉTRICAS</t>
  </si>
  <si>
    <r>
      <rPr>
        <sz val="11"/>
        <rFont val="Arial MT"/>
        <family val="2"/>
      </rPr>
      <t>7.1</t>
    </r>
  </si>
  <si>
    <r>
      <rPr>
        <sz val="11"/>
        <rFont val="Arial MT"/>
        <family val="2"/>
      </rPr>
      <t>7.2</t>
    </r>
  </si>
  <si>
    <r>
      <rPr>
        <sz val="11"/>
        <rFont val="Arial MT"/>
        <family val="2"/>
      </rPr>
      <t>7.3</t>
    </r>
  </si>
  <si>
    <r>
      <rPr>
        <sz val="11"/>
        <rFont val="Arial MT"/>
        <family val="2"/>
      </rPr>
      <t>CAIXA ENTERRADA ELÉTRICA RETANGULAR, EM CONCRETO PRÉ-
MOLDADO, FUNDO COM BRITA, DIMENSÕES INTERNAS: 0,4X0,4X0,4 M. AF_12/2020</t>
    </r>
  </si>
  <si>
    <r>
      <rPr>
        <sz val="11"/>
        <rFont val="Arial MT"/>
        <family val="2"/>
      </rPr>
      <t>7.4</t>
    </r>
  </si>
  <si>
    <r>
      <rPr>
        <sz val="11"/>
        <rFont val="Arial MT"/>
        <family val="2"/>
      </rPr>
      <t>COMP04</t>
    </r>
  </si>
  <si>
    <r>
      <rPr>
        <sz val="11"/>
        <rFont val="Arial MT"/>
        <family val="2"/>
      </rPr>
      <t>LUMINÁRIA LED REFLETOR RETANGULAR BIVOLT, LUZ BRANCA, 50 W</t>
    </r>
  </si>
  <si>
    <r>
      <rPr>
        <sz val="11"/>
        <rFont val="Arial MT"/>
        <family val="2"/>
      </rPr>
      <t>7.5</t>
    </r>
  </si>
  <si>
    <r>
      <rPr>
        <sz val="11"/>
        <rFont val="Arial MT"/>
        <family val="2"/>
      </rPr>
      <t>GAIOLA PADRÃO EM AÇO CA-50 8.0 MM PARA PROTEÇÃO DAS
LUMINÁRIAS</t>
    </r>
  </si>
  <si>
    <r>
      <rPr>
        <sz val="11"/>
        <rFont val="Arial MT"/>
        <family val="2"/>
      </rPr>
      <t>7.6</t>
    </r>
  </si>
  <si>
    <r>
      <rPr>
        <sz val="11"/>
        <rFont val="Arial MT"/>
        <family val="2"/>
      </rPr>
      <t>CAIXA RETANGULAR 4" X 2" ALTA (2,00 M DO PISO), PVC, INSTALADA EM
PAREDE - FORNECIMENTO E INSTALAÇÃO. AF_12/2015</t>
    </r>
  </si>
  <si>
    <r>
      <rPr>
        <sz val="11"/>
        <rFont val="Arial MT"/>
        <family val="2"/>
      </rPr>
      <t>7.7</t>
    </r>
  </si>
  <si>
    <r>
      <rPr>
        <sz val="11"/>
        <rFont val="Arial MT"/>
        <family val="2"/>
      </rPr>
      <t>CONDULETE DE ALUMÍNIO, TIPO C, PARA ELETRODUTO DE AÇO
GALVANIZADO DN 20 MM (3/4</t>
    </r>
  </si>
  <si>
    <r>
      <rPr>
        <sz val="11"/>
        <rFont val="Arial MT"/>
        <family val="2"/>
      </rPr>
      <t>7.8</t>
    </r>
  </si>
  <si>
    <r>
      <rPr>
        <sz val="11"/>
        <rFont val="Arial MT"/>
        <family val="2"/>
      </rPr>
      <t>TOMADA ALTA DE EMBUTIR (1 MÓDULO), 2P+T 10 A, INCLUINDO
SUPORTE E PLACA - FORNECIMENTO E INSTALAÇÃO. AF_12/2015</t>
    </r>
  </si>
  <si>
    <r>
      <rPr>
        <sz val="11"/>
        <rFont val="Arial MT"/>
        <family val="2"/>
      </rPr>
      <t>7.9</t>
    </r>
  </si>
  <si>
    <r>
      <rPr>
        <sz val="11"/>
        <rFont val="Arial MT"/>
        <family val="2"/>
      </rPr>
      <t>CABO DE COBRE FLEXÍVEL ISOLADO, 2,5 MM², ANTI-CHAMA 450/750 V, PARA CIRCUITOS TERMINAIS - FORNECIMENTO E INSTALAÇÃO.
AF_12/2015</t>
    </r>
  </si>
  <si>
    <r>
      <rPr>
        <sz val="11"/>
        <rFont val="Arial MT"/>
        <family val="2"/>
      </rPr>
      <t>7.10</t>
    </r>
  </si>
  <si>
    <r>
      <rPr>
        <sz val="11"/>
        <rFont val="Arial MT"/>
        <family val="2"/>
      </rPr>
      <t>CABO DE COBRE FLEXÍVEL ISOLADO, 10 MM², ANTI-CHAMA 0,6/1,0 KV,
PARA DISTRIBUIÇÃO - FORNECIMENTO E INSTALAÇÃO. AF_12/2015</t>
    </r>
  </si>
  <si>
    <r>
      <rPr>
        <sz val="11"/>
        <rFont val="Arial MT"/>
        <family val="2"/>
      </rPr>
      <t>7.11</t>
    </r>
  </si>
  <si>
    <r>
      <rPr>
        <sz val="11"/>
        <rFont val="Arial MT"/>
        <family val="2"/>
      </rPr>
      <t>DISJUNTOR MONOPOLAR TIPO DIN, CORRENTE NOMINAL DE 20A -
FORNECIMENTO E INSTALAÇÃO. AF_10/2020</t>
    </r>
  </si>
  <si>
    <r>
      <rPr>
        <sz val="11"/>
        <rFont val="Arial MT"/>
        <family val="2"/>
      </rPr>
      <t>7.12</t>
    </r>
  </si>
  <si>
    <r>
      <rPr>
        <sz val="11"/>
        <rFont val="Arial MT"/>
        <family val="2"/>
      </rPr>
      <t>DISJUNTOR BIPOLAR TIPO DIN, CORRENTE NOMINAL DE 50A -
FORNECIMENTO E INSTALAÇÃO. AF_10/2020</t>
    </r>
  </si>
  <si>
    <r>
      <rPr>
        <sz val="11"/>
        <rFont val="Arial MT"/>
        <family val="2"/>
      </rPr>
      <t>7.13</t>
    </r>
  </si>
  <si>
    <r>
      <rPr>
        <sz val="11"/>
        <rFont val="Arial MT"/>
        <family val="2"/>
      </rPr>
      <t>7.14</t>
    </r>
  </si>
  <si>
    <r>
      <rPr>
        <sz val="11"/>
        <rFont val="Arial MT"/>
        <family val="2"/>
      </rPr>
      <t>ELETRODUTO FLEXÍVEL CORRUGADO, PVC, DN 25 MM (3/4"), PARA CIRCUITOS TERMINAIS, INSTALADO EM PAREDE - FORNECIMENTO E
INSTALAÇÃO. AF_12/2015</t>
    </r>
  </si>
  <si>
    <r>
      <rPr>
        <sz val="11"/>
        <rFont val="Arial MT"/>
        <family val="2"/>
      </rPr>
      <t>7.15</t>
    </r>
  </si>
  <si>
    <r>
      <rPr>
        <sz val="11"/>
        <rFont val="Arial MT"/>
        <family val="2"/>
      </rPr>
      <t>ELETRODUTO RÍGIDO ROSCÁVEL, PVC, DN 60 MM (2"), PARA REDE
ENTERRADA DE DISTRIBUIÇÃO DE ENERGIA ELÉTRICA - FORNECIMENTO E INSTALAÇÃO. AF_12/2021</t>
    </r>
  </si>
  <si>
    <r>
      <rPr>
        <sz val="11"/>
        <rFont val="Arial MT"/>
        <family val="2"/>
      </rPr>
      <t>7.16</t>
    </r>
  </si>
  <si>
    <r>
      <rPr>
        <sz val="11"/>
        <rFont val="Arial MT"/>
        <family val="2"/>
      </rPr>
      <t>ELETROCALHA CH.Aº PRE ZN. FOGO "C" C/ABAS 50X50 MM S/TAMPA</t>
    </r>
  </si>
  <si>
    <r>
      <rPr>
        <sz val="11"/>
        <rFont val="Arial MT"/>
        <family val="2"/>
      </rPr>
      <t>7.17</t>
    </r>
  </si>
  <si>
    <r>
      <rPr>
        <sz val="11"/>
        <rFont val="Arial MT"/>
        <family val="2"/>
      </rPr>
      <t>TAMPA DE ENCAIXE PARA ELETROCALHA DE 50 X 50 MM</t>
    </r>
  </si>
  <si>
    <r>
      <rPr>
        <sz val="11"/>
        <rFont val="Arial MT"/>
        <family val="2"/>
      </rPr>
      <t>7.18</t>
    </r>
  </si>
  <si>
    <r>
      <rPr>
        <sz val="11"/>
        <rFont val="Arial MT"/>
        <family val="2"/>
      </rPr>
      <t>QUADRO DE DISTRIBUIÇÃO DE ENERGIA EM CHAPA DE AÇO GALVANIZADO, DE EMBUTIR, COM BARRAMENTO TRIFÁSICO, PARA 12
DISJUNTORES DIN 100A - FORNECIMENTO E INSTALAÇÃO. AF_10/2020</t>
    </r>
  </si>
  <si>
    <t>8</t>
  </si>
  <si>
    <r>
      <rPr>
        <sz val="11"/>
        <rFont val="Arial MT"/>
        <family val="2"/>
      </rPr>
      <t>8.1</t>
    </r>
  </si>
  <si>
    <r>
      <rPr>
        <sz val="11"/>
        <rFont val="Arial MT"/>
        <family val="2"/>
      </rPr>
      <t>LIMPEZA FINAL DA OBRA</t>
    </r>
  </si>
  <si>
    <t>Totais -&gt;</t>
  </si>
  <si>
    <t>Total sem BDI</t>
  </si>
  <si>
    <t>Total do BDI</t>
  </si>
  <si>
    <t>Total Geral</t>
  </si>
  <si>
    <t>TOTAL FEDERAL COM BDI</t>
  </si>
  <si>
    <t>TOTAL ESTADUAL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</si>
</sst>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\ %"/>
    <numFmt numFmtId="165" formatCode="m\.d\.yy;@"/>
    <numFmt numFmtId="166" formatCode="0.000"/>
  </numFmts>
  <fonts count="36">
    <font>
      <sz val="10"/>
      <color rgb="FF000000"/>
      <name val="Times New Roman"/>
      <charset val="204"/>
    </font>
    <font>
      <b/>
      <sz val="8"/>
      <name val="Tahoma"/>
    </font>
    <font>
      <sz val="8"/>
      <name val="Verdana"/>
    </font>
    <font>
      <sz val="8"/>
      <color rgb="FF000000"/>
      <name val="Verdana"/>
      <family val="2"/>
    </font>
    <font>
      <b/>
      <sz val="8"/>
      <name val="Tahoma"/>
      <family val="2"/>
    </font>
    <font>
      <b/>
      <u/>
      <sz val="8"/>
      <name val="Tahoma"/>
      <family val="2"/>
    </font>
    <font>
      <sz val="8"/>
      <name val="Verdana"/>
      <family val="2"/>
    </font>
    <font>
      <sz val="10"/>
      <color rgb="FF000000"/>
      <name val="Times New Roman"/>
      <charset val="204"/>
    </font>
    <font>
      <b/>
      <sz val="6.5"/>
      <name val="Tahoma"/>
      <family val="2"/>
    </font>
    <font>
      <b/>
      <u/>
      <sz val="6.5"/>
      <name val="Tahoma"/>
      <family val="2"/>
    </font>
    <font>
      <sz val="6.5"/>
      <name val="Verdana"/>
      <family val="2"/>
    </font>
    <font>
      <b/>
      <sz val="6.5"/>
      <name val="Tahoma"/>
    </font>
    <font>
      <b/>
      <sz val="6.5"/>
      <color rgb="FF000000"/>
      <name val="Tahoma"/>
      <family val="2"/>
    </font>
    <font>
      <sz val="6.5"/>
      <name val="Verdana"/>
    </font>
    <font>
      <b/>
      <sz val="7"/>
      <name val="Arial"/>
      <family val="2"/>
    </font>
    <font>
      <b/>
      <sz val="7"/>
      <name val="Arial"/>
    </font>
    <font>
      <b/>
      <sz val="6"/>
      <color rgb="FF000000"/>
      <name val="Arial"/>
      <family val="2"/>
    </font>
    <font>
      <sz val="6"/>
      <color rgb="FF000000"/>
      <name val="Arial MT"/>
      <family val="2"/>
    </font>
    <font>
      <b/>
      <sz val="7.5"/>
      <name val="Tahoma"/>
    </font>
    <font>
      <b/>
      <sz val="7.5"/>
      <name val="Tahoma"/>
      <family val="2"/>
    </font>
    <font>
      <sz val="7.5"/>
      <name val="Verdana"/>
      <family val="2"/>
    </font>
    <font>
      <sz val="7.5"/>
      <name val="Verdana"/>
    </font>
    <font>
      <sz val="7.5"/>
      <color rgb="FF000000"/>
      <name val="Verdana"/>
      <family val="2"/>
    </font>
    <font>
      <b/>
      <sz val="7.5"/>
      <color rgb="FF0000FF"/>
      <name val="Tahoma"/>
      <family val="2"/>
    </font>
    <font>
      <b/>
      <i/>
      <sz val="8"/>
      <name val="Verdana"/>
      <family val="2"/>
    </font>
    <font>
      <b/>
      <sz val="8"/>
      <color rgb="FF000000"/>
      <name val="Tahoma"/>
      <family val="2"/>
    </font>
    <font>
      <sz val="6"/>
      <color rgb="FF000080"/>
      <name val="Verdana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Arial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name val="Arial MT"/>
    </font>
    <font>
      <sz val="11"/>
      <name val="Arial MT"/>
      <family val="2"/>
    </font>
    <font>
      <sz val="11"/>
      <color rgb="FF000000"/>
      <name val="Arial MT"/>
      <family val="2"/>
    </font>
  </fonts>
  <fills count="12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C0C0C0"/>
      </patternFill>
    </fill>
    <fill>
      <patternFill patternType="solid">
        <fgColor rgb="FFFFF1CC"/>
      </patternFill>
    </fill>
    <fill>
      <patternFill patternType="solid">
        <fgColor rgb="FFD9D9D9"/>
      </patternFill>
    </fill>
    <fill>
      <patternFill patternType="solid">
        <fgColor rgb="FFB4C5E7"/>
      </patternFill>
    </fill>
    <fill>
      <patternFill patternType="solid">
        <fgColor rgb="FFBEBEBE"/>
      </patternFill>
    </fill>
    <fill>
      <patternFill patternType="solid">
        <fgColor rgb="FFFFFF99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7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4"/>
    </xf>
    <xf numFmtId="0" fontId="1" fillId="2" borderId="1" xfId="0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right" vertical="top" shrinkToFit="1"/>
    </xf>
    <xf numFmtId="2" fontId="3" fillId="0" borderId="1" xfId="0" applyNumberFormat="1" applyFont="1" applyFill="1" applyBorder="1" applyAlignment="1">
      <alignment horizontal="center" vertical="top" shrinkToFi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 indent="12"/>
    </xf>
    <xf numFmtId="0" fontId="11" fillId="2" borderId="1" xfId="0" applyFont="1" applyFill="1" applyBorder="1" applyAlignment="1">
      <alignment horizontal="left" vertical="top" wrapText="1" indent="1"/>
    </xf>
    <xf numFmtId="1" fontId="12" fillId="0" borderId="1" xfId="0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right" vertical="top" shrinkToFit="1"/>
    </xf>
    <xf numFmtId="10" fontId="12" fillId="0" borderId="1" xfId="0" applyNumberFormat="1" applyFont="1" applyBorder="1" applyAlignment="1">
      <alignment horizontal="right" vertical="top" shrinkToFit="1"/>
    </xf>
    <xf numFmtId="0" fontId="11" fillId="2" borderId="2" xfId="0" applyFont="1" applyFill="1" applyBorder="1" applyAlignment="1">
      <alignment horizontal="left" vertical="top" wrapText="1"/>
    </xf>
    <xf numFmtId="4" fontId="12" fillId="2" borderId="4" xfId="0" applyNumberFormat="1" applyFont="1" applyFill="1" applyBorder="1" applyAlignment="1">
      <alignment horizontal="right" vertical="top" shrinkToFit="1"/>
    </xf>
    <xf numFmtId="10" fontId="12" fillId="2" borderId="1" xfId="0" applyNumberFormat="1" applyFont="1" applyFill="1" applyBorder="1" applyAlignment="1">
      <alignment horizontal="right" vertical="top" shrinkToFit="1"/>
    </xf>
    <xf numFmtId="0" fontId="15" fillId="0" borderId="1" xfId="0" applyFont="1" applyBorder="1" applyAlignment="1">
      <alignment horizontal="right" vertical="top" wrapText="1" inden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 indent="1"/>
    </xf>
    <xf numFmtId="0" fontId="0" fillId="3" borderId="1" xfId="0" applyFill="1" applyBorder="1" applyAlignment="1">
      <alignment horizontal="left" wrapText="1"/>
    </xf>
    <xf numFmtId="4" fontId="16" fillId="3" borderId="1" xfId="0" applyNumberFormat="1" applyFont="1" applyFill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2" fontId="17" fillId="0" borderId="1" xfId="0" applyNumberFormat="1" applyFont="1" applyBorder="1" applyAlignment="1">
      <alignment horizontal="center" vertical="top" shrinkToFit="1"/>
    </xf>
    <xf numFmtId="4" fontId="17" fillId="0" borderId="1" xfId="0" applyNumberFormat="1" applyFont="1" applyBorder="1" applyAlignment="1">
      <alignment horizontal="center" vertical="top" shrinkToFit="1"/>
    </xf>
    <xf numFmtId="2" fontId="17" fillId="0" borderId="1" xfId="0" applyNumberFormat="1" applyFont="1" applyBorder="1" applyAlignment="1">
      <alignment horizontal="left" vertical="top" indent="1" shrinkToFit="1"/>
    </xf>
    <xf numFmtId="2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left" vertical="center" indent="1" shrinkToFit="1"/>
    </xf>
    <xf numFmtId="4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right" vertical="top" indent="1" shrinkToFit="1"/>
    </xf>
    <xf numFmtId="2" fontId="17" fillId="0" borderId="6" xfId="0" applyNumberFormat="1" applyFont="1" applyBorder="1" applyAlignment="1">
      <alignment horizontal="center" vertical="top" shrinkToFit="1"/>
    </xf>
    <xf numFmtId="4" fontId="17" fillId="0" borderId="6" xfId="0" applyNumberFormat="1" applyFont="1" applyBorder="1" applyAlignment="1">
      <alignment horizontal="center" vertical="top" shrinkToFit="1"/>
    </xf>
    <xf numFmtId="0" fontId="0" fillId="3" borderId="7" xfId="0" applyFill="1" applyBorder="1" applyAlignment="1">
      <alignment horizontal="left" wrapText="1"/>
    </xf>
    <xf numFmtId="4" fontId="16" fillId="3" borderId="7" xfId="0" applyNumberFormat="1" applyFont="1" applyFill="1" applyBorder="1" applyAlignment="1">
      <alignment horizontal="center" vertical="top" shrinkToFit="1"/>
    </xf>
    <xf numFmtId="2" fontId="16" fillId="3" borderId="1" xfId="0" applyNumberFormat="1" applyFont="1" applyFill="1" applyBorder="1" applyAlignment="1">
      <alignment horizontal="center" vertical="top" shrinkToFit="1"/>
    </xf>
    <xf numFmtId="4" fontId="17" fillId="0" borderId="1" xfId="0" applyNumberFormat="1" applyFont="1" applyBorder="1" applyAlignment="1">
      <alignment horizontal="right" vertical="top" indent="1" shrinkToFit="1"/>
    </xf>
    <xf numFmtId="2" fontId="17" fillId="0" borderId="6" xfId="0" applyNumberFormat="1" applyFont="1" applyBorder="1" applyAlignment="1">
      <alignment horizontal="center" vertical="center" shrinkToFit="1"/>
    </xf>
    <xf numFmtId="2" fontId="17" fillId="0" borderId="6" xfId="0" applyNumberFormat="1" applyFont="1" applyBorder="1" applyAlignment="1">
      <alignment horizontal="left" vertical="center" indent="1" shrinkToFit="1"/>
    </xf>
    <xf numFmtId="4" fontId="17" fillId="0" borderId="6" xfId="0" applyNumberFormat="1" applyFont="1" applyBorder="1" applyAlignment="1">
      <alignment horizontal="center" vertical="center" shrinkToFit="1"/>
    </xf>
    <xf numFmtId="2" fontId="17" fillId="0" borderId="7" xfId="0" applyNumberFormat="1" applyFont="1" applyBorder="1" applyAlignment="1">
      <alignment horizontal="center" vertical="center" shrinkToFit="1"/>
    </xf>
    <xf numFmtId="2" fontId="17" fillId="0" borderId="7" xfId="0" applyNumberFormat="1" applyFont="1" applyBorder="1" applyAlignment="1">
      <alignment horizontal="left" vertical="center" indent="1" shrinkToFit="1"/>
    </xf>
    <xf numFmtId="0" fontId="0" fillId="3" borderId="1" xfId="0" applyFill="1" applyBorder="1" applyAlignment="1">
      <alignment horizontal="left" vertical="center" wrapText="1"/>
    </xf>
    <xf numFmtId="2" fontId="17" fillId="0" borderId="6" xfId="0" applyNumberFormat="1" applyFont="1" applyBorder="1" applyAlignment="1">
      <alignment horizontal="left" vertical="top" indent="1" shrinkToFit="1"/>
    </xf>
    <xf numFmtId="4" fontId="17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18" fillId="0" borderId="5" xfId="0" applyFont="1" applyBorder="1" applyAlignment="1">
      <alignment horizontal="right" vertical="top" wrapText="1"/>
    </xf>
    <xf numFmtId="10" fontId="22" fillId="0" borderId="5" xfId="0" applyNumberFormat="1" applyFont="1" applyBorder="1" applyAlignment="1">
      <alignment horizontal="left" vertical="top" shrinkToFit="1"/>
    </xf>
    <xf numFmtId="0" fontId="0" fillId="0" borderId="14" xfId="0" applyBorder="1" applyAlignment="1">
      <alignment horizontal="left" wrapText="1"/>
    </xf>
    <xf numFmtId="0" fontId="18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left" vertical="top" wrapText="1" indent="1"/>
    </xf>
    <xf numFmtId="0" fontId="18" fillId="5" borderId="1" xfId="0" applyFont="1" applyFill="1" applyBorder="1" applyAlignment="1">
      <alignment horizontal="left" vertical="top" wrapText="1" indent="2"/>
    </xf>
    <xf numFmtId="0" fontId="0" fillId="6" borderId="1" xfId="0" applyFill="1" applyBorder="1" applyAlignment="1">
      <alignment horizontal="left" wrapText="1"/>
    </xf>
    <xf numFmtId="0" fontId="18" fillId="6" borderId="1" xfId="0" applyFont="1" applyFill="1" applyBorder="1" applyAlignment="1">
      <alignment horizontal="left" vertical="top" wrapText="1"/>
    </xf>
    <xf numFmtId="10" fontId="23" fillId="0" borderId="1" xfId="0" applyNumberFormat="1" applyFont="1" applyBorder="1" applyAlignment="1">
      <alignment horizontal="left" vertical="top" indent="2" shrinkToFit="1"/>
    </xf>
    <xf numFmtId="0" fontId="0" fillId="0" borderId="1" xfId="0" applyBorder="1" applyAlignment="1">
      <alignment horizontal="left" wrapText="1"/>
    </xf>
    <xf numFmtId="4" fontId="22" fillId="0" borderId="1" xfId="0" applyNumberFormat="1" applyFont="1" applyBorder="1" applyAlignment="1">
      <alignment horizontal="left" vertical="top" indent="1" shrinkToFit="1"/>
    </xf>
    <xf numFmtId="0" fontId="0" fillId="6" borderId="1" xfId="0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left" wrapText="1"/>
    </xf>
    <xf numFmtId="0" fontId="18" fillId="7" borderId="1" xfId="0" applyFont="1" applyFill="1" applyBorder="1" applyAlignment="1">
      <alignment horizontal="left" vertical="top" wrapText="1"/>
    </xf>
    <xf numFmtId="10" fontId="23" fillId="7" borderId="1" xfId="0" applyNumberFormat="1" applyFont="1" applyFill="1" applyBorder="1" applyAlignment="1">
      <alignment horizontal="left" vertical="top" indent="2" shrinkToFit="1"/>
    </xf>
    <xf numFmtId="4" fontId="22" fillId="7" borderId="1" xfId="0" applyNumberFormat="1" applyFont="1" applyFill="1" applyBorder="1" applyAlignment="1">
      <alignment horizontal="left" vertical="top" indent="1" shrinkToFit="1"/>
    </xf>
    <xf numFmtId="0" fontId="0" fillId="0" borderId="11" xfId="0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indent="2" shrinkToFit="1"/>
    </xf>
    <xf numFmtId="2" fontId="3" fillId="0" borderId="1" xfId="0" applyNumberFormat="1" applyFont="1" applyBorder="1" applyAlignment="1">
      <alignment horizontal="left" vertical="top" indent="1" shrinkToFi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 indent="1"/>
    </xf>
    <xf numFmtId="2" fontId="3" fillId="0" borderId="1" xfId="0" applyNumberFormat="1" applyFont="1" applyBorder="1" applyAlignment="1">
      <alignment horizontal="right" vertical="top" shrinkToFit="1"/>
    </xf>
    <xf numFmtId="2" fontId="3" fillId="8" borderId="1" xfId="0" applyNumberFormat="1" applyFont="1" applyFill="1" applyBorder="1" applyAlignment="1">
      <alignment horizontal="right" vertical="top" shrinkToFit="1"/>
    </xf>
    <xf numFmtId="2" fontId="25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 indent="1"/>
    </xf>
    <xf numFmtId="0" fontId="0" fillId="10" borderId="7" xfId="0" applyFill="1" applyBorder="1" applyAlignment="1">
      <alignment horizontal="left" vertical="top" wrapText="1" indent="1"/>
    </xf>
    <xf numFmtId="0" fontId="15" fillId="10" borderId="1" xfId="0" applyFont="1" applyFill="1" applyBorder="1" applyAlignment="1">
      <alignment horizontal="right" vertical="top" wrapText="1" indent="1"/>
    </xf>
    <xf numFmtId="0" fontId="15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left" vertical="top" wrapText="1" indent="1"/>
    </xf>
    <xf numFmtId="44" fontId="0" fillId="0" borderId="0" xfId="1" applyFont="1" applyFill="1" applyBorder="1" applyAlignment="1">
      <alignment horizontal="left" vertical="center"/>
    </xf>
    <xf numFmtId="44" fontId="15" fillId="10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left" vertical="center" wrapText="1"/>
    </xf>
    <xf numFmtId="44" fontId="0" fillId="3" borderId="1" xfId="1" applyFont="1" applyFill="1" applyBorder="1" applyAlignment="1">
      <alignment horizontal="center" vertical="center" wrapText="1"/>
    </xf>
    <xf numFmtId="44" fontId="17" fillId="0" borderId="1" xfId="1" applyFont="1" applyBorder="1" applyAlignment="1">
      <alignment horizontal="center" vertical="center" shrinkToFit="1"/>
    </xf>
    <xf numFmtId="44" fontId="17" fillId="0" borderId="6" xfId="1" applyFont="1" applyBorder="1" applyAlignment="1">
      <alignment horizontal="center" vertical="center" shrinkToFit="1"/>
    </xf>
    <xf numFmtId="44" fontId="0" fillId="3" borderId="7" xfId="1" applyFont="1" applyFill="1" applyBorder="1" applyAlignment="1">
      <alignment horizontal="left" vertical="center" wrapText="1"/>
    </xf>
    <xf numFmtId="44" fontId="17" fillId="0" borderId="7" xfId="1" applyFont="1" applyBorder="1" applyAlignment="1">
      <alignment horizontal="center" vertical="center" shrinkToFit="1"/>
    </xf>
    <xf numFmtId="44" fontId="27" fillId="3" borderId="1" xfId="1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horizontal="left" vertical="top"/>
    </xf>
    <xf numFmtId="44" fontId="28" fillId="0" borderId="0" xfId="0" applyNumberFormat="1" applyFont="1" applyFill="1" applyBorder="1" applyAlignment="1">
      <alignment horizontal="left" vertical="top"/>
    </xf>
    <xf numFmtId="44" fontId="0" fillId="0" borderId="0" xfId="1" applyFont="1" applyFill="1" applyBorder="1" applyAlignment="1">
      <alignment horizontal="left" vertical="top"/>
    </xf>
    <xf numFmtId="44" fontId="28" fillId="0" borderId="0" xfId="1" applyFont="1" applyFill="1" applyBorder="1" applyAlignment="1">
      <alignment horizontal="left" vertical="top"/>
    </xf>
    <xf numFmtId="0" fontId="28" fillId="5" borderId="1" xfId="0" applyFont="1" applyFill="1" applyBorder="1" applyAlignment="1">
      <alignment horizontal="center" vertical="center" wrapText="1"/>
    </xf>
    <xf numFmtId="44" fontId="18" fillId="6" borderId="1" xfId="0" applyNumberFormat="1" applyFont="1" applyFill="1" applyBorder="1" applyAlignment="1">
      <alignment horizontal="center" vertical="top" wrapText="1"/>
    </xf>
    <xf numFmtId="44" fontId="18" fillId="5" borderId="1" xfId="0" applyNumberFormat="1" applyFont="1" applyFill="1" applyBorder="1" applyAlignment="1">
      <alignment horizontal="center" vertical="top" wrapText="1"/>
    </xf>
    <xf numFmtId="4" fontId="22" fillId="7" borderId="1" xfId="0" applyNumberFormat="1" applyFont="1" applyFill="1" applyBorder="1" applyAlignment="1">
      <alignment horizontal="center" vertical="top" shrinkToFit="1"/>
    </xf>
    <xf numFmtId="0" fontId="29" fillId="0" borderId="5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right" vertical="top" wrapText="1" inden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left" vertical="top" wrapText="1" indent="1"/>
    </xf>
    <xf numFmtId="44" fontId="30" fillId="0" borderId="1" xfId="1" applyFont="1" applyBorder="1" applyAlignment="1">
      <alignment horizontal="center" vertical="top" wrapText="1"/>
    </xf>
    <xf numFmtId="0" fontId="30" fillId="3" borderId="1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horizontal="left" wrapText="1"/>
    </xf>
    <xf numFmtId="44" fontId="31" fillId="3" borderId="1" xfId="1" applyFont="1" applyFill="1" applyBorder="1" applyAlignment="1">
      <alignment horizontal="left" wrapText="1"/>
    </xf>
    <xf numFmtId="164" fontId="32" fillId="3" borderId="1" xfId="0" applyNumberFormat="1" applyFont="1" applyFill="1" applyBorder="1" applyAlignment="1">
      <alignment horizontal="right" vertical="top" shrinkToFit="1"/>
    </xf>
    <xf numFmtId="0" fontId="30" fillId="11" borderId="1" xfId="0" applyFont="1" applyFill="1" applyBorder="1" applyAlignment="1">
      <alignment horizontal="left" vertical="top" wrapText="1"/>
    </xf>
    <xf numFmtId="0" fontId="29" fillId="11" borderId="1" xfId="0" applyFont="1" applyFill="1" applyBorder="1" applyAlignment="1">
      <alignment horizontal="left" wrapText="1"/>
    </xf>
    <xf numFmtId="44" fontId="29" fillId="11" borderId="1" xfId="1" applyFont="1" applyFill="1" applyBorder="1" applyAlignment="1">
      <alignment horizontal="left" wrapText="1"/>
    </xf>
    <xf numFmtId="164" fontId="32" fillId="11" borderId="1" xfId="0" applyNumberFormat="1" applyFont="1" applyFill="1" applyBorder="1" applyAlignment="1">
      <alignment horizontal="right" vertical="top" shrinkToFit="1"/>
    </xf>
    <xf numFmtId="0" fontId="33" fillId="0" borderId="1" xfId="0" applyFont="1" applyBorder="1" applyAlignment="1">
      <alignment horizontal="left" vertical="top" wrapText="1"/>
    </xf>
    <xf numFmtId="1" fontId="35" fillId="0" borderId="1" xfId="0" applyNumberFormat="1" applyFont="1" applyBorder="1" applyAlignment="1">
      <alignment horizontal="center" vertical="top" shrinkToFi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2" fontId="35" fillId="0" borderId="1" xfId="0" applyNumberFormat="1" applyFont="1" applyBorder="1" applyAlignment="1">
      <alignment horizontal="center" vertical="top" shrinkToFit="1"/>
    </xf>
    <xf numFmtId="44" fontId="35" fillId="0" borderId="1" xfId="1" applyFont="1" applyBorder="1" applyAlignment="1">
      <alignment horizontal="center" vertical="top" shrinkToFit="1"/>
    </xf>
    <xf numFmtId="164" fontId="35" fillId="0" borderId="1" xfId="0" applyNumberFormat="1" applyFont="1" applyBorder="1" applyAlignment="1">
      <alignment horizontal="right" vertical="top" shrinkToFi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 indent="1"/>
    </xf>
    <xf numFmtId="0" fontId="33" fillId="0" borderId="1" xfId="0" applyFont="1" applyBorder="1" applyAlignment="1">
      <alignment horizontal="left" vertical="center" wrapText="1"/>
    </xf>
    <xf numFmtId="1" fontId="35" fillId="0" borderId="1" xfId="0" applyNumberFormat="1" applyFont="1" applyBorder="1" applyAlignment="1">
      <alignment horizontal="center" vertical="center" shrinkToFit="1"/>
    </xf>
    <xf numFmtId="2" fontId="35" fillId="0" borderId="1" xfId="0" applyNumberFormat="1" applyFont="1" applyBorder="1" applyAlignment="1">
      <alignment horizontal="center" vertical="center" shrinkToFit="1"/>
    </xf>
    <xf numFmtId="44" fontId="35" fillId="0" borderId="1" xfId="1" applyFont="1" applyBorder="1" applyAlignment="1">
      <alignment horizontal="center" vertical="center" shrinkToFit="1"/>
    </xf>
    <xf numFmtId="164" fontId="35" fillId="0" borderId="1" xfId="0" applyNumberFormat="1" applyFont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left" vertical="top" shrinkToFit="1"/>
    </xf>
    <xf numFmtId="0" fontId="33" fillId="0" borderId="6" xfId="0" applyFont="1" applyBorder="1" applyAlignment="1">
      <alignment horizontal="left" vertical="top" wrapText="1"/>
    </xf>
    <xf numFmtId="1" fontId="35" fillId="0" borderId="6" xfId="0" applyNumberFormat="1" applyFont="1" applyBorder="1" applyAlignment="1">
      <alignment horizontal="center" vertical="top" shrinkToFit="1"/>
    </xf>
    <xf numFmtId="0" fontId="29" fillId="0" borderId="6" xfId="0" applyFont="1" applyBorder="1" applyAlignment="1">
      <alignment horizontal="center" vertical="top" wrapText="1"/>
    </xf>
    <xf numFmtId="2" fontId="35" fillId="0" borderId="6" xfId="0" applyNumberFormat="1" applyFont="1" applyBorder="1" applyAlignment="1">
      <alignment horizontal="center" vertical="top" shrinkToFit="1"/>
    </xf>
    <xf numFmtId="44" fontId="35" fillId="0" borderId="6" xfId="1" applyFont="1" applyBorder="1" applyAlignment="1">
      <alignment horizontal="center" vertical="top" shrinkToFit="1"/>
    </xf>
    <xf numFmtId="164" fontId="35" fillId="0" borderId="6" xfId="0" applyNumberFormat="1" applyFont="1" applyBorder="1" applyAlignment="1">
      <alignment horizontal="right" vertical="top" shrinkToFit="1"/>
    </xf>
    <xf numFmtId="0" fontId="33" fillId="0" borderId="6" xfId="0" applyFont="1" applyBorder="1" applyAlignment="1">
      <alignment horizontal="center" vertical="top" wrapText="1"/>
    </xf>
    <xf numFmtId="0" fontId="30" fillId="11" borderId="7" xfId="0" applyFont="1" applyFill="1" applyBorder="1" applyAlignment="1">
      <alignment horizontal="left" vertical="top" wrapText="1"/>
    </xf>
    <xf numFmtId="0" fontId="29" fillId="11" borderId="7" xfId="0" applyFont="1" applyFill="1" applyBorder="1" applyAlignment="1">
      <alignment horizontal="left" wrapText="1"/>
    </xf>
    <xf numFmtId="44" fontId="29" fillId="11" borderId="7" xfId="1" applyFont="1" applyFill="1" applyBorder="1" applyAlignment="1">
      <alignment horizontal="left" wrapText="1"/>
    </xf>
    <xf numFmtId="164" fontId="32" fillId="11" borderId="7" xfId="0" applyNumberFormat="1" applyFont="1" applyFill="1" applyBorder="1" applyAlignment="1">
      <alignment horizontal="right" vertical="top" shrinkToFit="1"/>
    </xf>
    <xf numFmtId="1" fontId="35" fillId="0" borderId="1" xfId="0" applyNumberFormat="1" applyFont="1" applyBorder="1" applyAlignment="1">
      <alignment horizontal="right" vertical="top" indent="1" shrinkToFit="1"/>
    </xf>
    <xf numFmtId="0" fontId="33" fillId="0" borderId="1" xfId="0" applyFont="1" applyBorder="1" applyAlignment="1">
      <alignment horizontal="right" vertical="top" wrapText="1"/>
    </xf>
    <xf numFmtId="1" fontId="35" fillId="0" borderId="1" xfId="0" applyNumberFormat="1" applyFont="1" applyBorder="1" applyAlignment="1">
      <alignment horizontal="right" vertical="center" indent="1" shrinkToFit="1"/>
    </xf>
    <xf numFmtId="0" fontId="33" fillId="0" borderId="1" xfId="0" applyFont="1" applyBorder="1" applyAlignment="1">
      <alignment horizontal="left" vertical="center" wrapText="1" indent="1"/>
    </xf>
    <xf numFmtId="0" fontId="30" fillId="4" borderId="1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1" fontId="35" fillId="0" borderId="6" xfId="0" applyNumberFormat="1" applyFont="1" applyBorder="1" applyAlignment="1">
      <alignment horizontal="right" vertical="center" indent="1" shrinkToFit="1"/>
    </xf>
    <xf numFmtId="0" fontId="33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center" wrapText="1" indent="1"/>
    </xf>
    <xf numFmtId="2" fontId="35" fillId="0" borderId="6" xfId="0" applyNumberFormat="1" applyFont="1" applyBorder="1" applyAlignment="1">
      <alignment horizontal="center" vertical="center" shrinkToFit="1"/>
    </xf>
    <xf numFmtId="44" fontId="35" fillId="0" borderId="6" xfId="1" applyFont="1" applyBorder="1" applyAlignment="1">
      <alignment horizontal="center" vertical="center" shrinkToFit="1"/>
    </xf>
    <xf numFmtId="164" fontId="35" fillId="0" borderId="6" xfId="0" applyNumberFormat="1" applyFont="1" applyBorder="1" applyAlignment="1">
      <alignment horizontal="right" vertical="center" shrinkToFit="1"/>
    </xf>
    <xf numFmtId="0" fontId="30" fillId="4" borderId="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1" fontId="35" fillId="0" borderId="7" xfId="0" applyNumberFormat="1" applyFont="1" applyBorder="1" applyAlignment="1">
      <alignment horizontal="right" vertical="center" indent="1" shrinkToFit="1"/>
    </xf>
    <xf numFmtId="0" fontId="3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center" wrapText="1" indent="1"/>
    </xf>
    <xf numFmtId="2" fontId="35" fillId="0" borderId="7" xfId="0" applyNumberFormat="1" applyFont="1" applyBorder="1" applyAlignment="1">
      <alignment horizontal="right" vertical="center" indent="1" shrinkToFit="1"/>
    </xf>
    <xf numFmtId="2" fontId="35" fillId="0" borderId="7" xfId="0" applyNumberFormat="1" applyFont="1" applyBorder="1" applyAlignment="1">
      <alignment horizontal="center" vertical="center" shrinkToFit="1"/>
    </xf>
    <xf numFmtId="44" fontId="35" fillId="0" borderId="7" xfId="1" applyFont="1" applyBorder="1" applyAlignment="1">
      <alignment horizontal="center" vertical="center" shrinkToFit="1"/>
    </xf>
    <xf numFmtId="164" fontId="35" fillId="0" borderId="7" xfId="0" applyNumberFormat="1" applyFont="1" applyBorder="1" applyAlignment="1">
      <alignment horizontal="right" vertical="center" shrinkToFit="1"/>
    </xf>
    <xf numFmtId="2" fontId="35" fillId="0" borderId="1" xfId="0" applyNumberFormat="1" applyFont="1" applyBorder="1" applyAlignment="1">
      <alignment horizontal="right" vertical="top" indent="1" shrinkToFit="1"/>
    </xf>
    <xf numFmtId="0" fontId="30" fillId="4" borderId="1" xfId="0" applyFont="1" applyFill="1" applyBorder="1" applyAlignment="1">
      <alignment horizontal="center" vertical="top" wrapText="1"/>
    </xf>
    <xf numFmtId="2" fontId="35" fillId="0" borderId="1" xfId="0" applyNumberFormat="1" applyFont="1" applyBorder="1" applyAlignment="1">
      <alignment horizontal="right" vertical="center" indent="1" shrinkToFit="1"/>
    </xf>
    <xf numFmtId="0" fontId="33" fillId="0" borderId="1" xfId="0" applyFont="1" applyBorder="1" applyAlignment="1">
      <alignment horizontal="righ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top" wrapText="1"/>
    </xf>
    <xf numFmtId="44" fontId="31" fillId="3" borderId="1" xfId="1" applyFont="1" applyFill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right" vertical="center" shrinkToFit="1"/>
    </xf>
    <xf numFmtId="1" fontId="35" fillId="0" borderId="6" xfId="0" applyNumberFormat="1" applyFont="1" applyBorder="1" applyAlignment="1">
      <alignment horizontal="right" vertical="top" indent="1" shrinkToFit="1"/>
    </xf>
    <xf numFmtId="2" fontId="35" fillId="0" borderId="6" xfId="0" applyNumberFormat="1" applyFont="1" applyBorder="1" applyAlignment="1">
      <alignment horizontal="right" vertical="top" indent="1" shrinkToFit="1"/>
    </xf>
    <xf numFmtId="166" fontId="35" fillId="0" borderId="1" xfId="0" applyNumberFormat="1" applyFont="1" applyBorder="1" applyAlignment="1">
      <alignment horizontal="center" vertical="center" shrinkToFit="1"/>
    </xf>
    <xf numFmtId="1" fontId="35" fillId="0" borderId="7" xfId="0" applyNumberFormat="1" applyFont="1" applyBorder="1" applyAlignment="1">
      <alignment horizontal="left" vertical="center" indent="1" shrinkToFit="1"/>
    </xf>
    <xf numFmtId="1" fontId="35" fillId="0" borderId="1" xfId="0" applyNumberFormat="1" applyFont="1" applyBorder="1" applyAlignment="1">
      <alignment horizontal="left" vertical="top" indent="1" shrinkToFit="1"/>
    </xf>
    <xf numFmtId="1" fontId="35" fillId="0" borderId="1" xfId="0" applyNumberFormat="1" applyFont="1" applyBorder="1" applyAlignment="1">
      <alignment horizontal="left" vertical="center" indent="1" shrinkToFit="1"/>
    </xf>
    <xf numFmtId="4" fontId="32" fillId="3" borderId="1" xfId="0" applyNumberFormat="1" applyFont="1" applyFill="1" applyBorder="1" applyAlignment="1">
      <alignment horizontal="center" vertical="top" shrinkToFit="1"/>
    </xf>
    <xf numFmtId="44" fontId="32" fillId="3" borderId="1" xfId="1" applyFont="1" applyFill="1" applyBorder="1" applyAlignment="1">
      <alignment horizontal="center" vertical="top" shrinkToFit="1"/>
    </xf>
    <xf numFmtId="0" fontId="29" fillId="0" borderId="0" xfId="0" applyFont="1" applyAlignment="1">
      <alignment horizontal="left" wrapText="1"/>
    </xf>
    <xf numFmtId="0" fontId="29" fillId="0" borderId="0" xfId="0" applyFont="1" applyFill="1" applyBorder="1" applyAlignment="1">
      <alignment horizontal="left" vertical="top"/>
    </xf>
    <xf numFmtId="44" fontId="29" fillId="0" borderId="0" xfId="1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righ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9" fillId="0" borderId="10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top" wrapText="1" indent="2"/>
    </xf>
    <xf numFmtId="0" fontId="30" fillId="0" borderId="4" xfId="0" applyFont="1" applyBorder="1" applyAlignment="1">
      <alignment horizontal="left" vertical="top" wrapText="1" indent="2"/>
    </xf>
    <xf numFmtId="4" fontId="32" fillId="0" borderId="2" xfId="0" applyNumberFormat="1" applyFont="1" applyBorder="1" applyAlignment="1">
      <alignment horizontal="right" vertical="top" shrinkToFit="1"/>
    </xf>
    <xf numFmtId="4" fontId="32" fillId="0" borderId="3" xfId="0" applyNumberFormat="1" applyFont="1" applyBorder="1" applyAlignment="1">
      <alignment horizontal="right" vertical="top" shrinkToFit="1"/>
    </xf>
    <xf numFmtId="4" fontId="32" fillId="0" borderId="4" xfId="0" applyNumberFormat="1" applyFont="1" applyBorder="1" applyAlignment="1">
      <alignment horizontal="right" vertical="top" shrinkToFit="1"/>
    </xf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 indent="1"/>
    </xf>
    <xf numFmtId="0" fontId="30" fillId="0" borderId="7" xfId="0" applyFont="1" applyBorder="1" applyAlignment="1">
      <alignment horizontal="left" vertical="top" wrapText="1" indent="1"/>
    </xf>
    <xf numFmtId="0" fontId="29" fillId="0" borderId="6" xfId="0" applyFont="1" applyBorder="1" applyAlignment="1">
      <alignment horizontal="left" vertical="top" wrapText="1" indent="1"/>
    </xf>
    <xf numFmtId="0" fontId="29" fillId="0" borderId="7" xfId="0" applyFont="1" applyBorder="1" applyAlignment="1">
      <alignment horizontal="left" vertical="top" wrapText="1" inden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top" wrapText="1" indent="2"/>
    </xf>
    <xf numFmtId="4" fontId="32" fillId="0" borderId="2" xfId="0" applyNumberFormat="1" applyFont="1" applyBorder="1" applyAlignment="1">
      <alignment horizontal="left" vertical="top" indent="6" shrinkToFit="1"/>
    </xf>
    <xf numFmtId="4" fontId="32" fillId="0" borderId="4" xfId="0" applyNumberFormat="1" applyFont="1" applyBorder="1" applyAlignment="1">
      <alignment horizontal="left" vertical="top" indent="6" shrinkToFi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0" fillId="10" borderId="0" xfId="0" applyFill="1" applyBorder="1" applyAlignment="1">
      <alignment horizontal="center" vertical="top"/>
    </xf>
    <xf numFmtId="0" fontId="0" fillId="0" borderId="6" xfId="0" applyBorder="1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/>
    </xf>
    <xf numFmtId="0" fontId="30" fillId="0" borderId="2" xfId="0" applyFont="1" applyBorder="1" applyAlignment="1">
      <alignment horizontal="left" vertical="top" wrapText="1" indent="3"/>
    </xf>
    <xf numFmtId="0" fontId="30" fillId="0" borderId="4" xfId="0" applyFont="1" applyBorder="1" applyAlignment="1">
      <alignment horizontal="left" vertical="top" wrapText="1" indent="3"/>
    </xf>
    <xf numFmtId="0" fontId="30" fillId="3" borderId="2" xfId="0" applyFont="1" applyFill="1" applyBorder="1" applyAlignment="1">
      <alignment horizontal="right" vertical="top" wrapText="1"/>
    </xf>
    <xf numFmtId="0" fontId="30" fillId="3" borderId="3" xfId="0" applyFont="1" applyFill="1" applyBorder="1" applyAlignment="1">
      <alignment horizontal="right" vertical="top" wrapText="1"/>
    </xf>
    <xf numFmtId="0" fontId="30" fillId="3" borderId="4" xfId="0" applyFont="1" applyFill="1" applyBorder="1" applyAlignment="1">
      <alignment horizontal="right" vertical="top" wrapText="1"/>
    </xf>
    <xf numFmtId="0" fontId="29" fillId="0" borderId="8" xfId="0" applyFont="1" applyBorder="1" applyAlignment="1">
      <alignment horizontal="left" wrapText="1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5" borderId="6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top" wrapText="1" indent="6"/>
    </xf>
    <xf numFmtId="0" fontId="18" fillId="5" borderId="7" xfId="0" applyFont="1" applyFill="1" applyBorder="1" applyAlignment="1">
      <alignment horizontal="left" vertical="top" wrapText="1" indent="6"/>
    </xf>
    <xf numFmtId="0" fontId="19" fillId="5" borderId="2" xfId="0" applyFont="1" applyFill="1" applyBorder="1" applyAlignment="1">
      <alignment horizontal="left" vertical="top" wrapText="1" indent="2"/>
    </xf>
    <xf numFmtId="0" fontId="0" fillId="5" borderId="3" xfId="0" applyFill="1" applyBorder="1" applyAlignment="1">
      <alignment horizontal="left" vertical="top" wrapText="1" indent="2"/>
    </xf>
    <xf numFmtId="0" fontId="0" fillId="5" borderId="4" xfId="0" applyFill="1" applyBorder="1" applyAlignment="1">
      <alignment horizontal="left" vertical="top" wrapText="1" indent="2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9" borderId="10" xfId="0" applyFill="1" applyBorder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0" fillId="9" borderId="11" xfId="0" applyFill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 indent="2"/>
    </xf>
    <xf numFmtId="0" fontId="1" fillId="3" borderId="3" xfId="0" applyFont="1" applyFill="1" applyBorder="1" applyAlignment="1">
      <alignment horizontal="left" vertical="top" wrapText="1" indent="2"/>
    </xf>
    <xf numFmtId="0" fontId="1" fillId="3" borderId="4" xfId="0" applyFont="1" applyFill="1" applyBorder="1" applyAlignment="1">
      <alignment horizontal="left" vertical="top" wrapText="1" indent="2"/>
    </xf>
    <xf numFmtId="0" fontId="1" fillId="3" borderId="6" xfId="0" applyFont="1" applyFill="1" applyBorder="1" applyAlignment="1">
      <alignment horizontal="left" vertical="top" wrapText="1" indent="1"/>
    </xf>
    <xf numFmtId="0" fontId="1" fillId="3" borderId="7" xfId="0" applyFont="1" applyFill="1" applyBorder="1" applyAlignment="1">
      <alignment horizontal="left" vertical="top" wrapText="1" inden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489915</xdr:colOff>
      <xdr:row>20</xdr:row>
      <xdr:rowOff>1171676</xdr:rowOff>
    </xdr:from>
    <xdr:ext cx="3154680" cy="342688"/>
    <xdr:pic>
      <xdr:nvPicPr>
        <xdr:cNvPr id="2" name="image1.png">
          <a:extLst>
            <a:ext uri="{FF2B5EF4-FFF2-40B4-BE49-F238E27FC236}">
              <a16:creationId xmlns:a16="http://schemas.microsoft.com/office/drawing/2014/main" id="{4896D15B-A0B0-4F24-A221-102D414B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15" y="5191226"/>
          <a:ext cx="3154680" cy="3426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view="pageBreakPreview" zoomScale="60" zoomScaleNormal="100" workbookViewId="0">
      <selection sqref="A1:F1"/>
    </sheetView>
  </sheetViews>
  <sheetFormatPr defaultRowHeight="12.75"/>
  <cols>
    <col min="1" max="1" width="8.6640625" customWidth="1"/>
    <col min="2" max="2" width="47.1640625" customWidth="1"/>
    <col min="3" max="3" width="24.83203125" customWidth="1"/>
    <col min="4" max="4" width="4.83203125" customWidth="1"/>
    <col min="5" max="5" width="8.1640625" customWidth="1"/>
    <col min="6" max="6" width="15.5" customWidth="1"/>
  </cols>
  <sheetData>
    <row r="1" spans="1:6" ht="167.25" customHeight="1">
      <c r="A1" s="195" t="s">
        <v>0</v>
      </c>
      <c r="B1" s="196"/>
      <c r="C1" s="196"/>
      <c r="D1" s="196"/>
      <c r="E1" s="196"/>
      <c r="F1" s="197"/>
    </row>
    <row r="2" spans="1:6" ht="24" customHeight="1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</row>
    <row r="3" spans="1:6" ht="12" customHeight="1">
      <c r="A3" s="6" t="s">
        <v>7</v>
      </c>
      <c r="B3" s="7" t="s">
        <v>8</v>
      </c>
      <c r="C3" s="7" t="s">
        <v>9</v>
      </c>
      <c r="D3" s="8" t="s">
        <v>10</v>
      </c>
      <c r="E3" s="9">
        <v>10953.84</v>
      </c>
      <c r="F3" s="10">
        <v>5476.92</v>
      </c>
    </row>
    <row r="4" spans="1:6" ht="12" customHeight="1">
      <c r="A4" s="6" t="s">
        <v>11</v>
      </c>
      <c r="B4" s="7" t="s">
        <v>12</v>
      </c>
      <c r="C4" s="7" t="s">
        <v>13</v>
      </c>
      <c r="D4" s="8" t="s">
        <v>14</v>
      </c>
      <c r="E4" s="9">
        <v>579.69000000000005</v>
      </c>
      <c r="F4" s="10">
        <v>289.85000000000002</v>
      </c>
    </row>
    <row r="5" spans="1:6" ht="12" customHeight="1">
      <c r="A5" s="6" t="s">
        <v>15</v>
      </c>
      <c r="B5" s="7" t="s">
        <v>16</v>
      </c>
      <c r="C5" s="7" t="s">
        <v>17</v>
      </c>
      <c r="D5" s="8" t="s">
        <v>14</v>
      </c>
      <c r="E5" s="9">
        <v>1083.51</v>
      </c>
      <c r="F5" s="10">
        <v>541.76</v>
      </c>
    </row>
    <row r="6" spans="1:6" ht="9.75" customHeight="1">
      <c r="A6" s="198"/>
      <c r="B6" s="199"/>
      <c r="C6" s="199"/>
      <c r="D6" s="199"/>
      <c r="E6" s="199"/>
      <c r="F6" s="200"/>
    </row>
    <row r="7" spans="1:6" ht="24" customHeight="1">
      <c r="A7" s="201" t="s">
        <v>18</v>
      </c>
      <c r="B7" s="202"/>
      <c r="C7" s="202"/>
      <c r="D7" s="202"/>
      <c r="E7" s="202"/>
      <c r="F7" s="203"/>
    </row>
  </sheetData>
  <mergeCells count="3">
    <mergeCell ref="A1:F1"/>
    <mergeCell ref="A6:F6"/>
    <mergeCell ref="A7:F7"/>
  </mergeCells>
  <pageMargins left="0.7" right="0.7" top="0.75" bottom="0.75" header="0.3" footer="0.3"/>
  <pageSetup paperSize="9"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0060-4A9B-400E-A575-67D2D8CFC4CF}">
  <dimension ref="A1:M12"/>
  <sheetViews>
    <sheetView zoomScaleNormal="100" workbookViewId="0">
      <selection activeCell="M3" sqref="M3"/>
    </sheetView>
  </sheetViews>
  <sheetFormatPr defaultRowHeight="12.75"/>
  <cols>
    <col min="1" max="1" width="7.1640625" customWidth="1"/>
    <col min="2" max="2" width="66.1640625" customWidth="1"/>
    <col min="3" max="3" width="4.1640625" customWidth="1"/>
    <col min="4" max="4" width="16" customWidth="1"/>
    <col min="5" max="5" width="5.1640625" customWidth="1"/>
    <col min="6" max="6" width="16.5" customWidth="1"/>
    <col min="7" max="7" width="11.33203125" customWidth="1"/>
    <col min="12" max="12" width="22.5" customWidth="1"/>
    <col min="13" max="13" width="23.6640625" customWidth="1"/>
  </cols>
  <sheetData>
    <row r="1" spans="1:13" ht="96.75" customHeight="1">
      <c r="A1" s="204" t="s">
        <v>19</v>
      </c>
      <c r="B1" s="205"/>
      <c r="C1" s="205"/>
      <c r="D1" s="205"/>
      <c r="E1" s="205"/>
      <c r="F1" s="205"/>
      <c r="G1" s="206"/>
    </row>
    <row r="2" spans="1:13" ht="18">
      <c r="A2" s="11" t="s">
        <v>20</v>
      </c>
      <c r="B2" s="12" t="s">
        <v>21</v>
      </c>
      <c r="C2" s="201" t="s">
        <v>22</v>
      </c>
      <c r="D2" s="203"/>
      <c r="E2" s="207" t="s">
        <v>23</v>
      </c>
      <c r="F2" s="208"/>
      <c r="G2" s="13" t="s">
        <v>24</v>
      </c>
    </row>
    <row r="3" spans="1:13">
      <c r="A3" s="14">
        <v>1</v>
      </c>
      <c r="B3" s="15" t="s">
        <v>25</v>
      </c>
      <c r="C3" s="16" t="s">
        <v>26</v>
      </c>
      <c r="D3" s="17">
        <f>L3</f>
        <v>45934.67</v>
      </c>
      <c r="E3" s="16" t="s">
        <v>26</v>
      </c>
      <c r="F3" s="17">
        <f>M3</f>
        <v>55576.357232999995</v>
      </c>
      <c r="G3" s="18">
        <v>8.1799999999999998E-2</v>
      </c>
      <c r="L3" s="105">
        <f>orçamento!M117</f>
        <v>45934.67</v>
      </c>
      <c r="M3" s="105">
        <f>L3*1.2099</f>
        <v>55576.357232999995</v>
      </c>
    </row>
    <row r="4" spans="1:13">
      <c r="A4" s="14">
        <v>2</v>
      </c>
      <c r="B4" s="15" t="s">
        <v>27</v>
      </c>
      <c r="C4" s="16" t="s">
        <v>26</v>
      </c>
      <c r="D4" s="17">
        <f t="shared" ref="D4:D10" si="0">L4</f>
        <v>17994.22</v>
      </c>
      <c r="E4" s="16" t="s">
        <v>26</v>
      </c>
      <c r="F4" s="17">
        <f t="shared" ref="F4:F10" si="1">M4</f>
        <v>21771.206778</v>
      </c>
      <c r="G4" s="18">
        <v>3.2000000000000001E-2</v>
      </c>
      <c r="L4" s="105">
        <f>orçamento!M118</f>
        <v>17994.22</v>
      </c>
      <c r="M4" s="105">
        <f t="shared" ref="M4:M10" si="2">L4*1.2099</f>
        <v>21771.206778</v>
      </c>
    </row>
    <row r="5" spans="1:13">
      <c r="A5" s="14">
        <v>3</v>
      </c>
      <c r="B5" s="15" t="s">
        <v>28</v>
      </c>
      <c r="C5" s="16" t="s">
        <v>26</v>
      </c>
      <c r="D5" s="17">
        <f t="shared" si="0"/>
        <v>116648.24000000002</v>
      </c>
      <c r="E5" s="16" t="s">
        <v>26</v>
      </c>
      <c r="F5" s="17">
        <f t="shared" si="1"/>
        <v>141132.70557600001</v>
      </c>
      <c r="G5" s="18">
        <v>0.20780000000000001</v>
      </c>
      <c r="L5" s="105">
        <f>orçamento!M119</f>
        <v>116648.24000000002</v>
      </c>
      <c r="M5" s="105">
        <f t="shared" si="2"/>
        <v>141132.70557600001</v>
      </c>
    </row>
    <row r="6" spans="1:13">
      <c r="A6" s="14">
        <v>4</v>
      </c>
      <c r="B6" s="15" t="s">
        <v>29</v>
      </c>
      <c r="C6" s="16" t="s">
        <v>26</v>
      </c>
      <c r="D6" s="17">
        <f t="shared" si="0"/>
        <v>62947.799999999988</v>
      </c>
      <c r="E6" s="16" t="s">
        <v>26</v>
      </c>
      <c r="F6" s="17">
        <f t="shared" si="1"/>
        <v>76160.543219999978</v>
      </c>
      <c r="G6" s="18">
        <v>0.11210000000000001</v>
      </c>
      <c r="L6" s="105">
        <f>orçamento!M120</f>
        <v>62947.799999999988</v>
      </c>
      <c r="M6" s="105">
        <f t="shared" si="2"/>
        <v>76160.543219999978</v>
      </c>
    </row>
    <row r="7" spans="1:13">
      <c r="A7" s="14">
        <v>5</v>
      </c>
      <c r="B7" s="15" t="s">
        <v>30</v>
      </c>
      <c r="C7" s="16" t="s">
        <v>26</v>
      </c>
      <c r="D7" s="17">
        <f t="shared" si="0"/>
        <v>294060.02</v>
      </c>
      <c r="E7" s="16" t="s">
        <v>26</v>
      </c>
      <c r="F7" s="17">
        <f t="shared" si="1"/>
        <v>355783.21819799999</v>
      </c>
      <c r="G7" s="18">
        <v>0.52370000000000005</v>
      </c>
      <c r="L7" s="105">
        <f>orçamento!M121</f>
        <v>294060.02</v>
      </c>
      <c r="M7" s="105">
        <f t="shared" si="2"/>
        <v>355783.21819799999</v>
      </c>
    </row>
    <row r="8" spans="1:13">
      <c r="A8" s="14">
        <v>6</v>
      </c>
      <c r="B8" s="15" t="s">
        <v>31</v>
      </c>
      <c r="C8" s="16" t="s">
        <v>26</v>
      </c>
      <c r="D8" s="17">
        <f t="shared" si="0"/>
        <v>9544.1300000000028</v>
      </c>
      <c r="E8" s="16" t="s">
        <v>26</v>
      </c>
      <c r="F8" s="17">
        <f t="shared" si="1"/>
        <v>11547.442887000003</v>
      </c>
      <c r="G8" s="18">
        <v>1.7100000000000001E-2</v>
      </c>
      <c r="L8" s="105">
        <f>orçamento!M122</f>
        <v>9544.1300000000028</v>
      </c>
      <c r="M8" s="105">
        <f t="shared" si="2"/>
        <v>11547.442887000003</v>
      </c>
    </row>
    <row r="9" spans="1:13">
      <c r="A9" s="14">
        <v>7</v>
      </c>
      <c r="B9" s="15" t="s">
        <v>32</v>
      </c>
      <c r="C9" s="16" t="s">
        <v>26</v>
      </c>
      <c r="D9" s="17">
        <f t="shared" si="0"/>
        <v>12870.310000000001</v>
      </c>
      <c r="E9" s="16" t="s">
        <v>26</v>
      </c>
      <c r="F9" s="17">
        <f t="shared" si="1"/>
        <v>15571.788069000002</v>
      </c>
      <c r="G9" s="18">
        <v>2.29E-2</v>
      </c>
      <c r="L9" s="105">
        <f>orçamento!M123</f>
        <v>12870.310000000001</v>
      </c>
      <c r="M9" s="105">
        <f t="shared" si="2"/>
        <v>15571.788069000002</v>
      </c>
    </row>
    <row r="10" spans="1:13">
      <c r="A10" s="14">
        <v>8</v>
      </c>
      <c r="B10" s="15" t="s">
        <v>33</v>
      </c>
      <c r="C10" s="16" t="s">
        <v>26</v>
      </c>
      <c r="D10" s="17">
        <f t="shared" si="0"/>
        <v>1481.7199999999998</v>
      </c>
      <c r="E10" s="16" t="s">
        <v>26</v>
      </c>
      <c r="F10" s="17">
        <f t="shared" si="1"/>
        <v>1792.7330279999996</v>
      </c>
      <c r="G10" s="18">
        <v>2.5999999999999999E-3</v>
      </c>
      <c r="L10" s="105">
        <f>orçamento!M124</f>
        <v>1481.7199999999998</v>
      </c>
      <c r="M10" s="105">
        <f t="shared" si="2"/>
        <v>1792.7330279999996</v>
      </c>
    </row>
    <row r="11" spans="1:13">
      <c r="A11" s="209" t="s">
        <v>34</v>
      </c>
      <c r="B11" s="210"/>
      <c r="C11" s="19" t="s">
        <v>26</v>
      </c>
      <c r="D11" s="20">
        <f>L11</f>
        <v>561481.11</v>
      </c>
      <c r="E11" s="19" t="s">
        <v>26</v>
      </c>
      <c r="F11" s="20">
        <f>M11</f>
        <v>679335.99498900003</v>
      </c>
      <c r="G11" s="21">
        <v>1</v>
      </c>
      <c r="L11" s="106">
        <f>SUM(L3:L10)</f>
        <v>561481.11</v>
      </c>
      <c r="M11" s="106">
        <f>SUM(M3:M10)</f>
        <v>679335.99498900003</v>
      </c>
    </row>
    <row r="12" spans="1:13">
      <c r="A12" s="211"/>
      <c r="B12" s="212"/>
      <c r="C12" s="212"/>
      <c r="D12" s="212"/>
      <c r="E12" s="212"/>
      <c r="F12" s="212"/>
      <c r="G12" s="213"/>
    </row>
  </sheetData>
  <mergeCells count="5">
    <mergeCell ref="A1:G1"/>
    <mergeCell ref="C2:D2"/>
    <mergeCell ref="E2:F2"/>
    <mergeCell ref="A11:B11"/>
    <mergeCell ref="A12:G12"/>
  </mergeCells>
  <pageMargins left="0.511811024" right="0.511811024" top="0.78740157499999996" bottom="0.78740157499999996" header="0.31496062000000002" footer="0.31496062000000002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C34F-11FB-46B7-802A-847F474097C3}">
  <dimension ref="A1:AM130"/>
  <sheetViews>
    <sheetView tabSelected="1" topLeftCell="N1" zoomScaleNormal="100" workbookViewId="0">
      <selection activeCell="AF6" sqref="AF6"/>
    </sheetView>
  </sheetViews>
  <sheetFormatPr defaultRowHeight="12.75"/>
  <cols>
    <col min="1" max="1" width="8.6640625" customWidth="1"/>
    <col min="2" max="2" width="15.1640625" customWidth="1"/>
    <col min="3" max="3" width="13.6640625" customWidth="1"/>
    <col min="4" max="4" width="59.33203125" customWidth="1"/>
    <col min="5" max="5" width="9.1640625" customWidth="1"/>
    <col min="6" max="6" width="19.1640625" customWidth="1"/>
    <col min="7" max="7" width="16.33203125" customWidth="1"/>
    <col min="8" max="8" width="11.1640625" customWidth="1"/>
    <col min="9" max="9" width="8.83203125" customWidth="1"/>
    <col min="10" max="10" width="19.1640625" customWidth="1"/>
    <col min="11" max="11" width="18.33203125" customWidth="1"/>
    <col min="12" max="12" width="16.83203125" customWidth="1"/>
    <col min="13" max="13" width="35.83203125" style="107" customWidth="1"/>
    <col min="14" max="14" width="11.83203125" customWidth="1"/>
    <col min="15" max="15" width="16.1640625" customWidth="1"/>
    <col min="16" max="16" width="20.33203125" customWidth="1"/>
    <col min="21" max="22" width="8.83203125" customWidth="1"/>
    <col min="23" max="24" width="8.6640625" customWidth="1"/>
    <col min="25" max="26" width="8.83203125" customWidth="1"/>
    <col min="27" max="28" width="8.6640625" customWidth="1"/>
    <col min="29" max="30" width="9.5" customWidth="1"/>
    <col min="32" max="32" width="20.1640625" style="96" customWidth="1"/>
    <col min="33" max="33" width="18.1640625" customWidth="1"/>
    <col min="34" max="34" width="16.33203125" customWidth="1"/>
    <col min="35" max="35" width="18.83203125" customWidth="1"/>
  </cols>
  <sheetData>
    <row r="1" spans="1:39" ht="107.25" customHeight="1">
      <c r="A1" s="220" t="s">
        <v>103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13"/>
    </row>
    <row r="2" spans="1:39" ht="12.75" customHeight="1">
      <c r="A2" s="222" t="s">
        <v>104</v>
      </c>
      <c r="B2" s="224" t="s">
        <v>105</v>
      </c>
      <c r="C2" s="224" t="s">
        <v>106</v>
      </c>
      <c r="D2" s="222" t="s">
        <v>107</v>
      </c>
      <c r="E2" s="222" t="s">
        <v>108</v>
      </c>
      <c r="F2" s="226" t="s">
        <v>109</v>
      </c>
      <c r="G2" s="226" t="s">
        <v>110</v>
      </c>
      <c r="H2" s="228" t="s">
        <v>111</v>
      </c>
      <c r="I2" s="229"/>
      <c r="J2" s="230"/>
      <c r="K2" s="228" t="s">
        <v>112</v>
      </c>
      <c r="L2" s="229"/>
      <c r="M2" s="230"/>
      <c r="N2" s="222" t="s">
        <v>113</v>
      </c>
      <c r="O2" s="222" t="s">
        <v>114</v>
      </c>
      <c r="U2" s="243" t="s">
        <v>35</v>
      </c>
      <c r="V2" s="91"/>
      <c r="W2" s="239" t="s">
        <v>36</v>
      </c>
      <c r="X2" s="240"/>
      <c r="Y2" s="240"/>
      <c r="Z2" s="240"/>
      <c r="AA2" s="241"/>
      <c r="AB2" s="90"/>
      <c r="AC2" s="239" t="s">
        <v>37</v>
      </c>
      <c r="AD2" s="240"/>
      <c r="AE2" s="240"/>
      <c r="AF2" s="240"/>
      <c r="AG2" s="241"/>
    </row>
    <row r="3" spans="1:39" ht="26.25" customHeight="1">
      <c r="A3" s="223"/>
      <c r="B3" s="225"/>
      <c r="C3" s="225"/>
      <c r="D3" s="223"/>
      <c r="E3" s="223"/>
      <c r="F3" s="227"/>
      <c r="G3" s="227"/>
      <c r="H3" s="114" t="s">
        <v>115</v>
      </c>
      <c r="I3" s="115" t="s">
        <v>116</v>
      </c>
      <c r="J3" s="115" t="s">
        <v>112</v>
      </c>
      <c r="K3" s="116" t="s">
        <v>115</v>
      </c>
      <c r="L3" s="115" t="s">
        <v>116</v>
      </c>
      <c r="M3" s="117" t="s">
        <v>112</v>
      </c>
      <c r="N3" s="223"/>
      <c r="O3" s="223"/>
      <c r="U3" s="244"/>
      <c r="V3" s="92"/>
      <c r="W3" s="22" t="s">
        <v>38</v>
      </c>
      <c r="X3" s="93"/>
      <c r="Y3" s="23" t="s">
        <v>39</v>
      </c>
      <c r="Z3" s="94"/>
      <c r="AA3" s="23" t="s">
        <v>37</v>
      </c>
      <c r="AB3" s="94"/>
      <c r="AC3" s="24" t="s">
        <v>38</v>
      </c>
      <c r="AD3" s="95"/>
      <c r="AE3" s="23" t="s">
        <v>39</v>
      </c>
      <c r="AF3" s="97"/>
      <c r="AG3" s="23" t="s">
        <v>37</v>
      </c>
    </row>
    <row r="4" spans="1:39" ht="30">
      <c r="A4" s="118" t="s">
        <v>117</v>
      </c>
      <c r="B4" s="119"/>
      <c r="C4" s="119"/>
      <c r="D4" s="118" t="s">
        <v>118</v>
      </c>
      <c r="E4" s="119"/>
      <c r="F4" s="119"/>
      <c r="G4" s="119"/>
      <c r="H4" s="119"/>
      <c r="I4" s="119"/>
      <c r="J4" s="119"/>
      <c r="K4" s="119"/>
      <c r="L4" s="119"/>
      <c r="M4" s="120">
        <f>AF4</f>
        <v>45934.67</v>
      </c>
      <c r="N4" s="121">
        <v>8.1799999999999998E-2</v>
      </c>
      <c r="O4" s="119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98">
        <f>AF5</f>
        <v>45934.67</v>
      </c>
      <c r="AG4" s="26">
        <v>63480.87</v>
      </c>
      <c r="AH4" t="str">
        <f>IF(AF4=AG4,"ok","nok")</f>
        <v>nok</v>
      </c>
    </row>
    <row r="5" spans="1:39" ht="15">
      <c r="A5" s="122" t="s">
        <v>119</v>
      </c>
      <c r="B5" s="123"/>
      <c r="C5" s="123"/>
      <c r="D5" s="122" t="s">
        <v>120</v>
      </c>
      <c r="E5" s="123"/>
      <c r="F5" s="123"/>
      <c r="G5" s="123"/>
      <c r="H5" s="123"/>
      <c r="I5" s="123"/>
      <c r="J5" s="123"/>
      <c r="K5" s="123"/>
      <c r="L5" s="123"/>
      <c r="M5" s="124">
        <f t="shared" ref="M5:M68" si="0">AF5</f>
        <v>45934.67</v>
      </c>
      <c r="N5" s="125">
        <v>8.1799999999999998E-2</v>
      </c>
      <c r="O5" s="123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99">
        <f>SUM(AF6:AF17)</f>
        <v>45934.67</v>
      </c>
      <c r="AG5" s="26">
        <v>63480.87</v>
      </c>
      <c r="AH5" t="str">
        <f t="shared" ref="AH5:AH68" si="1">IF(AF5=AG5,"ok","nok")</f>
        <v>nok</v>
      </c>
      <c r="AK5" s="242">
        <v>0.27639999999999998</v>
      </c>
      <c r="AL5" s="242"/>
      <c r="AM5" s="242"/>
    </row>
    <row r="6" spans="1:39" ht="57">
      <c r="A6" s="126" t="s">
        <v>121</v>
      </c>
      <c r="B6" s="127">
        <v>20200</v>
      </c>
      <c r="C6" s="128" t="s">
        <v>122</v>
      </c>
      <c r="D6" s="129" t="s">
        <v>123</v>
      </c>
      <c r="E6" s="126" t="s">
        <v>124</v>
      </c>
      <c r="F6" s="130">
        <v>597.07000000000005</v>
      </c>
      <c r="G6" s="130">
        <v>597.07000000000005</v>
      </c>
      <c r="H6" s="130">
        <f>V6</f>
        <v>0</v>
      </c>
      <c r="I6" s="130">
        <f>X6</f>
        <v>5.4</v>
      </c>
      <c r="J6" s="130">
        <f>Z6</f>
        <v>5.4</v>
      </c>
      <c r="K6" s="130">
        <f>AB6</f>
        <v>0</v>
      </c>
      <c r="L6" s="130">
        <f>AD6</f>
        <v>3227.33</v>
      </c>
      <c r="M6" s="131">
        <f t="shared" si="0"/>
        <v>3227.33</v>
      </c>
      <c r="N6" s="132">
        <v>5.7000000000000002E-3</v>
      </c>
      <c r="O6" s="133" t="s">
        <v>125</v>
      </c>
      <c r="U6" s="28">
        <v>597.07000000000005</v>
      </c>
      <c r="V6" s="28">
        <f>TRUNC(W6*(1-$AK$5),2)</f>
        <v>0</v>
      </c>
      <c r="W6" s="28">
        <v>0</v>
      </c>
      <c r="X6" s="28">
        <f>TRUNC(Y6*(1-$AK$5),2)</f>
        <v>5.4</v>
      </c>
      <c r="Y6" s="28">
        <v>7.47</v>
      </c>
      <c r="Z6" s="28">
        <f>X6+V6</f>
        <v>5.4</v>
      </c>
      <c r="AA6" s="28">
        <v>7.47</v>
      </c>
      <c r="AB6" s="28">
        <f>TRUNC(AC6*(1-$AK$5),2)</f>
        <v>0</v>
      </c>
      <c r="AC6" s="28">
        <v>0</v>
      </c>
      <c r="AD6" s="28">
        <f>TRUNC(AE6*(1-$AK$5),2)</f>
        <v>3227.33</v>
      </c>
      <c r="AE6" s="29">
        <v>4460.1099999999997</v>
      </c>
      <c r="AF6" s="100">
        <f>AD6+AB6</f>
        <v>3227.33</v>
      </c>
      <c r="AG6" s="29">
        <v>4460.1099999999997</v>
      </c>
      <c r="AH6" t="str">
        <f t="shared" si="1"/>
        <v>nok</v>
      </c>
    </row>
    <row r="7" spans="1:39" ht="57">
      <c r="A7" s="126" t="s">
        <v>126</v>
      </c>
      <c r="B7" s="127">
        <v>21601</v>
      </c>
      <c r="C7" s="128" t="s">
        <v>122</v>
      </c>
      <c r="D7" s="129" t="s">
        <v>127</v>
      </c>
      <c r="E7" s="126" t="s">
        <v>124</v>
      </c>
      <c r="F7" s="130">
        <v>597.07000000000005</v>
      </c>
      <c r="G7" s="130">
        <v>597.07000000000005</v>
      </c>
      <c r="H7" s="130">
        <f t="shared" ref="H7:H70" si="2">V7</f>
        <v>0</v>
      </c>
      <c r="I7" s="130">
        <f t="shared" ref="I7:I70" si="3">X7</f>
        <v>26.89</v>
      </c>
      <c r="J7" s="130">
        <f t="shared" ref="J7:J70" si="4">Z7</f>
        <v>26.89</v>
      </c>
      <c r="K7" s="130">
        <f t="shared" ref="K7:K70" si="5">AB7</f>
        <v>0</v>
      </c>
      <c r="L7" s="130">
        <f t="shared" ref="L7:L70" si="6">AD7</f>
        <v>16058.91</v>
      </c>
      <c r="M7" s="131">
        <f t="shared" si="0"/>
        <v>16058.91</v>
      </c>
      <c r="N7" s="132">
        <v>2.86E-2</v>
      </c>
      <c r="O7" s="133" t="s">
        <v>125</v>
      </c>
      <c r="U7" s="28">
        <v>597.07000000000005</v>
      </c>
      <c r="V7" s="28">
        <f t="shared" ref="V7:V70" si="7">TRUNC(W7*(1-$AK$5),2)</f>
        <v>0</v>
      </c>
      <c r="W7" s="28">
        <v>0</v>
      </c>
      <c r="X7" s="28">
        <f t="shared" ref="X7:X70" si="8">TRUNC(Y7*(1-$AK$5),2)</f>
        <v>26.89</v>
      </c>
      <c r="Y7" s="28">
        <v>37.17</v>
      </c>
      <c r="Z7" s="28">
        <f t="shared" ref="Z7:Z70" si="9">X7+V7</f>
        <v>26.89</v>
      </c>
      <c r="AA7" s="28">
        <v>37.17</v>
      </c>
      <c r="AB7" s="28">
        <f t="shared" ref="AB7:AB70" si="10">TRUNC(AC7*(1-$AK$5),2)</f>
        <v>0</v>
      </c>
      <c r="AC7" s="28">
        <v>0</v>
      </c>
      <c r="AD7" s="28">
        <f t="shared" ref="AD7:AD70" si="11">TRUNC(AE7*(1-$AK$5),2)</f>
        <v>16058.91</v>
      </c>
      <c r="AE7" s="29">
        <v>22193.09</v>
      </c>
      <c r="AF7" s="100">
        <f t="shared" ref="AF7:AF70" si="12">AD7+AB7</f>
        <v>16058.91</v>
      </c>
      <c r="AG7" s="29">
        <v>22193.09</v>
      </c>
      <c r="AH7" t="str">
        <f t="shared" si="1"/>
        <v>nok</v>
      </c>
    </row>
    <row r="8" spans="1:39" ht="57">
      <c r="A8" s="126" t="s">
        <v>128</v>
      </c>
      <c r="B8" s="127">
        <v>21301</v>
      </c>
      <c r="C8" s="128" t="s">
        <v>122</v>
      </c>
      <c r="D8" s="129" t="s">
        <v>129</v>
      </c>
      <c r="E8" s="126" t="s">
        <v>124</v>
      </c>
      <c r="F8" s="130">
        <v>7.5</v>
      </c>
      <c r="G8" s="130">
        <v>7.5</v>
      </c>
      <c r="H8" s="130">
        <f t="shared" si="2"/>
        <v>2.19</v>
      </c>
      <c r="I8" s="130">
        <f t="shared" si="3"/>
        <v>290.23</v>
      </c>
      <c r="J8" s="130">
        <f t="shared" si="4"/>
        <v>292.42</v>
      </c>
      <c r="K8" s="130">
        <f t="shared" si="5"/>
        <v>16.440000000000001</v>
      </c>
      <c r="L8" s="130">
        <f t="shared" si="6"/>
        <v>2176.7600000000002</v>
      </c>
      <c r="M8" s="131">
        <f t="shared" si="0"/>
        <v>2193.2000000000003</v>
      </c>
      <c r="N8" s="132">
        <v>3.8999999999999998E-3</v>
      </c>
      <c r="O8" s="133" t="s">
        <v>125</v>
      </c>
      <c r="U8" s="28">
        <v>7.5</v>
      </c>
      <c r="V8" s="28">
        <f t="shared" si="7"/>
        <v>2.19</v>
      </c>
      <c r="W8" s="28">
        <v>3.03</v>
      </c>
      <c r="X8" s="28">
        <f t="shared" si="8"/>
        <v>290.23</v>
      </c>
      <c r="Y8" s="28">
        <v>401.1</v>
      </c>
      <c r="Z8" s="28">
        <f t="shared" si="9"/>
        <v>292.42</v>
      </c>
      <c r="AA8" s="28">
        <v>404.13</v>
      </c>
      <c r="AB8" s="28">
        <f t="shared" si="10"/>
        <v>16.440000000000001</v>
      </c>
      <c r="AC8" s="28">
        <v>22.72</v>
      </c>
      <c r="AD8" s="28">
        <f t="shared" si="11"/>
        <v>2176.7600000000002</v>
      </c>
      <c r="AE8" s="29">
        <v>3008.25</v>
      </c>
      <c r="AF8" s="100">
        <f t="shared" si="12"/>
        <v>2193.2000000000003</v>
      </c>
      <c r="AG8" s="29">
        <v>3030.97</v>
      </c>
      <c r="AH8" t="str">
        <f t="shared" si="1"/>
        <v>nok</v>
      </c>
    </row>
    <row r="9" spans="1:39" ht="28.5">
      <c r="A9" s="126" t="s">
        <v>130</v>
      </c>
      <c r="B9" s="127">
        <v>270804</v>
      </c>
      <c r="C9" s="128" t="s">
        <v>122</v>
      </c>
      <c r="D9" s="126" t="s">
        <v>131</v>
      </c>
      <c r="E9" s="126" t="s">
        <v>132</v>
      </c>
      <c r="F9" s="130">
        <v>1</v>
      </c>
      <c r="G9" s="130">
        <v>1</v>
      </c>
      <c r="H9" s="130">
        <f t="shared" si="2"/>
        <v>4.03</v>
      </c>
      <c r="I9" s="130">
        <f t="shared" si="3"/>
        <v>1072.75</v>
      </c>
      <c r="J9" s="130">
        <f t="shared" si="4"/>
        <v>1076.78</v>
      </c>
      <c r="K9" s="130">
        <f t="shared" si="5"/>
        <v>4.03</v>
      </c>
      <c r="L9" s="130">
        <f t="shared" si="6"/>
        <v>1072.75</v>
      </c>
      <c r="M9" s="131">
        <f t="shared" si="0"/>
        <v>1076.78</v>
      </c>
      <c r="N9" s="132">
        <v>1.9E-3</v>
      </c>
      <c r="O9" s="133" t="s">
        <v>125</v>
      </c>
      <c r="U9" s="28">
        <v>1</v>
      </c>
      <c r="V9" s="28">
        <f t="shared" si="7"/>
        <v>4.03</v>
      </c>
      <c r="W9" s="28">
        <v>5.57</v>
      </c>
      <c r="X9" s="28">
        <f t="shared" si="8"/>
        <v>1072.75</v>
      </c>
      <c r="Y9" s="29">
        <v>1482.53</v>
      </c>
      <c r="Z9" s="28">
        <f t="shared" si="9"/>
        <v>1076.78</v>
      </c>
      <c r="AA9" s="29">
        <v>1488.1</v>
      </c>
      <c r="AB9" s="28">
        <f t="shared" si="10"/>
        <v>4.03</v>
      </c>
      <c r="AC9" s="28">
        <v>5.57</v>
      </c>
      <c r="AD9" s="28">
        <f t="shared" si="11"/>
        <v>1072.75</v>
      </c>
      <c r="AE9" s="29">
        <v>1482.53</v>
      </c>
      <c r="AF9" s="100">
        <f t="shared" si="12"/>
        <v>1076.78</v>
      </c>
      <c r="AG9" s="29">
        <v>1488.1</v>
      </c>
      <c r="AH9" t="str">
        <f t="shared" si="1"/>
        <v>nok</v>
      </c>
    </row>
    <row r="10" spans="1:39" ht="28.5">
      <c r="A10" s="126" t="s">
        <v>133</v>
      </c>
      <c r="B10" s="127">
        <v>271500</v>
      </c>
      <c r="C10" s="128" t="s">
        <v>122</v>
      </c>
      <c r="D10" s="126" t="s">
        <v>134</v>
      </c>
      <c r="E10" s="126" t="s">
        <v>135</v>
      </c>
      <c r="F10" s="130">
        <v>441</v>
      </c>
      <c r="G10" s="130">
        <v>441</v>
      </c>
      <c r="H10" s="130">
        <f t="shared" si="2"/>
        <v>0</v>
      </c>
      <c r="I10" s="130">
        <f t="shared" si="3"/>
        <v>2.33</v>
      </c>
      <c r="J10" s="130">
        <f t="shared" si="4"/>
        <v>2.33</v>
      </c>
      <c r="K10" s="130">
        <f t="shared" si="5"/>
        <v>0</v>
      </c>
      <c r="L10" s="130">
        <f t="shared" si="6"/>
        <v>1030.71</v>
      </c>
      <c r="M10" s="131">
        <f t="shared" si="0"/>
        <v>1030.71</v>
      </c>
      <c r="N10" s="132">
        <v>1.8E-3</v>
      </c>
      <c r="O10" s="133" t="s">
        <v>125</v>
      </c>
      <c r="U10" s="28">
        <v>441</v>
      </c>
      <c r="V10" s="28">
        <f t="shared" si="7"/>
        <v>0</v>
      </c>
      <c r="W10" s="28">
        <v>0</v>
      </c>
      <c r="X10" s="28">
        <f t="shared" si="8"/>
        <v>2.33</v>
      </c>
      <c r="Y10" s="28">
        <v>3.23</v>
      </c>
      <c r="Z10" s="28">
        <f t="shared" si="9"/>
        <v>2.33</v>
      </c>
      <c r="AA10" s="28">
        <v>3.23</v>
      </c>
      <c r="AB10" s="28">
        <f t="shared" si="10"/>
        <v>0</v>
      </c>
      <c r="AC10" s="28">
        <v>0</v>
      </c>
      <c r="AD10" s="28">
        <f t="shared" si="11"/>
        <v>1030.71</v>
      </c>
      <c r="AE10" s="29">
        <v>1424.43</v>
      </c>
      <c r="AF10" s="100">
        <f t="shared" si="12"/>
        <v>1030.71</v>
      </c>
      <c r="AG10" s="29">
        <v>1424.43</v>
      </c>
      <c r="AH10" t="str">
        <f t="shared" si="1"/>
        <v>nok</v>
      </c>
    </row>
    <row r="11" spans="1:39" ht="28.5">
      <c r="A11" s="126" t="s">
        <v>136</v>
      </c>
      <c r="B11" s="127">
        <v>271502</v>
      </c>
      <c r="C11" s="128" t="s">
        <v>122</v>
      </c>
      <c r="D11" s="126" t="s">
        <v>137</v>
      </c>
      <c r="E11" s="126" t="s">
        <v>135</v>
      </c>
      <c r="F11" s="130">
        <v>441</v>
      </c>
      <c r="G11" s="130">
        <v>441</v>
      </c>
      <c r="H11" s="130">
        <f t="shared" si="2"/>
        <v>0</v>
      </c>
      <c r="I11" s="130">
        <f t="shared" si="3"/>
        <v>12.15</v>
      </c>
      <c r="J11" s="130">
        <f t="shared" si="4"/>
        <v>12.15</v>
      </c>
      <c r="K11" s="130">
        <f t="shared" si="5"/>
        <v>0</v>
      </c>
      <c r="L11" s="130">
        <f t="shared" si="6"/>
        <v>5361</v>
      </c>
      <c r="M11" s="131">
        <f t="shared" si="0"/>
        <v>5361</v>
      </c>
      <c r="N11" s="132">
        <v>9.4999999999999998E-3</v>
      </c>
      <c r="O11" s="133" t="s">
        <v>125</v>
      </c>
      <c r="U11" s="28">
        <v>441</v>
      </c>
      <c r="V11" s="28">
        <f t="shared" si="7"/>
        <v>0</v>
      </c>
      <c r="W11" s="28">
        <v>0</v>
      </c>
      <c r="X11" s="28">
        <f t="shared" si="8"/>
        <v>12.15</v>
      </c>
      <c r="Y11" s="28">
        <v>16.8</v>
      </c>
      <c r="Z11" s="28">
        <f t="shared" si="9"/>
        <v>12.15</v>
      </c>
      <c r="AA11" s="28">
        <v>16.8</v>
      </c>
      <c r="AB11" s="28">
        <f t="shared" si="10"/>
        <v>0</v>
      </c>
      <c r="AC11" s="28">
        <v>0</v>
      </c>
      <c r="AD11" s="28">
        <f t="shared" si="11"/>
        <v>5361</v>
      </c>
      <c r="AE11" s="29">
        <v>7408.8</v>
      </c>
      <c r="AF11" s="100">
        <f t="shared" si="12"/>
        <v>5361</v>
      </c>
      <c r="AG11" s="29">
        <v>7408.8</v>
      </c>
      <c r="AH11" t="str">
        <f t="shared" si="1"/>
        <v>nok</v>
      </c>
    </row>
    <row r="12" spans="1:39" ht="28.5">
      <c r="A12" s="126" t="s">
        <v>138</v>
      </c>
      <c r="B12" s="127">
        <v>50101</v>
      </c>
      <c r="C12" s="128" t="s">
        <v>122</v>
      </c>
      <c r="D12" s="126" t="s">
        <v>139</v>
      </c>
      <c r="E12" s="134" t="s">
        <v>140</v>
      </c>
      <c r="F12" s="130">
        <v>30</v>
      </c>
      <c r="G12" s="130">
        <v>30</v>
      </c>
      <c r="H12" s="130">
        <f t="shared" si="2"/>
        <v>0</v>
      </c>
      <c r="I12" s="130">
        <f t="shared" si="3"/>
        <v>63.69</v>
      </c>
      <c r="J12" s="130">
        <f t="shared" si="4"/>
        <v>63.69</v>
      </c>
      <c r="K12" s="130">
        <f t="shared" si="5"/>
        <v>0</v>
      </c>
      <c r="L12" s="130">
        <f t="shared" si="6"/>
        <v>1910.95</v>
      </c>
      <c r="M12" s="131">
        <f t="shared" si="0"/>
        <v>1910.95</v>
      </c>
      <c r="N12" s="132">
        <v>3.3999999999999998E-3</v>
      </c>
      <c r="O12" s="133" t="s">
        <v>125</v>
      </c>
      <c r="U12" s="28">
        <v>30</v>
      </c>
      <c r="V12" s="28">
        <f t="shared" si="7"/>
        <v>0</v>
      </c>
      <c r="W12" s="28">
        <v>0</v>
      </c>
      <c r="X12" s="28">
        <f t="shared" si="8"/>
        <v>63.69</v>
      </c>
      <c r="Y12" s="28">
        <v>88.03</v>
      </c>
      <c r="Z12" s="28">
        <f t="shared" si="9"/>
        <v>63.69</v>
      </c>
      <c r="AA12" s="28">
        <v>88.03</v>
      </c>
      <c r="AB12" s="28">
        <f t="shared" si="10"/>
        <v>0</v>
      </c>
      <c r="AC12" s="28">
        <v>0</v>
      </c>
      <c r="AD12" s="28">
        <f t="shared" si="11"/>
        <v>1910.95</v>
      </c>
      <c r="AE12" s="29">
        <v>2640.9</v>
      </c>
      <c r="AF12" s="100">
        <f t="shared" si="12"/>
        <v>1910.95</v>
      </c>
      <c r="AG12" s="29">
        <v>2640.9</v>
      </c>
      <c r="AH12" t="str">
        <f t="shared" si="1"/>
        <v>nok</v>
      </c>
    </row>
    <row r="13" spans="1:39" ht="42.75">
      <c r="A13" s="126" t="s">
        <v>141</v>
      </c>
      <c r="B13" s="127">
        <v>20600</v>
      </c>
      <c r="C13" s="128" t="s">
        <v>122</v>
      </c>
      <c r="D13" s="129" t="s">
        <v>142</v>
      </c>
      <c r="E13" s="126" t="s">
        <v>124</v>
      </c>
      <c r="F13" s="130">
        <v>56.01</v>
      </c>
      <c r="G13" s="130">
        <v>56.01</v>
      </c>
      <c r="H13" s="130">
        <f t="shared" si="2"/>
        <v>12.66</v>
      </c>
      <c r="I13" s="130">
        <f t="shared" si="3"/>
        <v>43</v>
      </c>
      <c r="J13" s="130">
        <f t="shared" si="4"/>
        <v>55.66</v>
      </c>
      <c r="K13" s="130">
        <f t="shared" si="5"/>
        <v>709.25</v>
      </c>
      <c r="L13" s="130">
        <f t="shared" si="6"/>
        <v>2408.62</v>
      </c>
      <c r="M13" s="131">
        <f t="shared" si="0"/>
        <v>3117.87</v>
      </c>
      <c r="N13" s="132">
        <v>5.5999999999999999E-3</v>
      </c>
      <c r="O13" s="133" t="s">
        <v>125</v>
      </c>
      <c r="U13" s="28">
        <v>56.01</v>
      </c>
      <c r="V13" s="28">
        <f t="shared" si="7"/>
        <v>12.66</v>
      </c>
      <c r="W13" s="30">
        <v>17.5</v>
      </c>
      <c r="X13" s="28">
        <f t="shared" si="8"/>
        <v>43</v>
      </c>
      <c r="Y13" s="28">
        <v>59.43</v>
      </c>
      <c r="Z13" s="28">
        <f t="shared" si="9"/>
        <v>55.66</v>
      </c>
      <c r="AA13" s="28">
        <v>76.930000000000007</v>
      </c>
      <c r="AB13" s="28">
        <f t="shared" si="10"/>
        <v>709.25</v>
      </c>
      <c r="AC13" s="28">
        <v>980.17</v>
      </c>
      <c r="AD13" s="28">
        <f t="shared" si="11"/>
        <v>2408.62</v>
      </c>
      <c r="AE13" s="29">
        <v>3328.67</v>
      </c>
      <c r="AF13" s="100">
        <f t="shared" si="12"/>
        <v>3117.87</v>
      </c>
      <c r="AG13" s="29">
        <v>4308.84</v>
      </c>
      <c r="AH13" t="str">
        <f t="shared" si="1"/>
        <v>nok</v>
      </c>
    </row>
    <row r="14" spans="1:39" ht="114">
      <c r="A14" s="135" t="s">
        <v>143</v>
      </c>
      <c r="B14" s="136">
        <v>20212</v>
      </c>
      <c r="C14" s="135" t="s">
        <v>144</v>
      </c>
      <c r="D14" s="129" t="s">
        <v>145</v>
      </c>
      <c r="E14" s="135" t="s">
        <v>124</v>
      </c>
      <c r="F14" s="137">
        <v>50.82</v>
      </c>
      <c r="G14" s="137">
        <v>50.82</v>
      </c>
      <c r="H14" s="137">
        <f t="shared" si="2"/>
        <v>47.69</v>
      </c>
      <c r="I14" s="137">
        <f t="shared" si="3"/>
        <v>179.41</v>
      </c>
      <c r="J14" s="137">
        <f t="shared" si="4"/>
        <v>227.1</v>
      </c>
      <c r="K14" s="137">
        <f t="shared" si="5"/>
        <v>2424.09</v>
      </c>
      <c r="L14" s="137">
        <f t="shared" si="6"/>
        <v>9117.9500000000007</v>
      </c>
      <c r="M14" s="138">
        <f t="shared" si="0"/>
        <v>11542.04</v>
      </c>
      <c r="N14" s="139">
        <v>2.06E-2</v>
      </c>
      <c r="O14" s="140" t="s">
        <v>125</v>
      </c>
      <c r="U14" s="31">
        <v>50.82</v>
      </c>
      <c r="V14" s="31">
        <f t="shared" si="7"/>
        <v>47.69</v>
      </c>
      <c r="W14" s="32">
        <v>65.92</v>
      </c>
      <c r="X14" s="31">
        <f t="shared" si="8"/>
        <v>179.41</v>
      </c>
      <c r="Y14" s="31">
        <v>247.95</v>
      </c>
      <c r="Z14" s="31">
        <f t="shared" si="9"/>
        <v>227.1</v>
      </c>
      <c r="AA14" s="31">
        <v>313.87</v>
      </c>
      <c r="AB14" s="31">
        <f t="shared" si="10"/>
        <v>2424.09</v>
      </c>
      <c r="AC14" s="33">
        <v>3350.05</v>
      </c>
      <c r="AD14" s="31">
        <f t="shared" si="11"/>
        <v>9117.9500000000007</v>
      </c>
      <c r="AE14" s="33">
        <v>12600.82</v>
      </c>
      <c r="AF14" s="100">
        <f t="shared" si="12"/>
        <v>11542.04</v>
      </c>
      <c r="AG14" s="33">
        <v>15950.87</v>
      </c>
      <c r="AH14" t="str">
        <f t="shared" si="1"/>
        <v>nok</v>
      </c>
    </row>
    <row r="15" spans="1:39" ht="14.25">
      <c r="A15" s="141">
        <v>40179</v>
      </c>
      <c r="B15" s="133" t="s">
        <v>146</v>
      </c>
      <c r="C15" s="133" t="s">
        <v>147</v>
      </c>
      <c r="D15" s="126" t="s">
        <v>148</v>
      </c>
      <c r="E15" s="126" t="s">
        <v>124</v>
      </c>
      <c r="F15" s="130">
        <v>60.06</v>
      </c>
      <c r="G15" s="130">
        <v>60.06</v>
      </c>
      <c r="H15" s="130">
        <f t="shared" si="2"/>
        <v>0.76</v>
      </c>
      <c r="I15" s="130">
        <f t="shared" si="3"/>
        <v>0.34</v>
      </c>
      <c r="J15" s="130">
        <f t="shared" si="4"/>
        <v>1.1000000000000001</v>
      </c>
      <c r="K15" s="130">
        <f t="shared" si="5"/>
        <v>46.06</v>
      </c>
      <c r="L15" s="130">
        <f t="shared" si="6"/>
        <v>20.420000000000002</v>
      </c>
      <c r="M15" s="131">
        <f t="shared" si="0"/>
        <v>66.48</v>
      </c>
      <c r="N15" s="132">
        <v>1E-4</v>
      </c>
      <c r="O15" s="133" t="s">
        <v>125</v>
      </c>
      <c r="U15" s="28">
        <v>60.06</v>
      </c>
      <c r="V15" s="28">
        <f t="shared" si="7"/>
        <v>0.76</v>
      </c>
      <c r="W15" s="28">
        <v>1.06</v>
      </c>
      <c r="X15" s="28">
        <f t="shared" si="8"/>
        <v>0.34</v>
      </c>
      <c r="Y15" s="28">
        <v>0.47</v>
      </c>
      <c r="Z15" s="28">
        <f t="shared" si="9"/>
        <v>1.1000000000000001</v>
      </c>
      <c r="AA15" s="28">
        <v>1.53</v>
      </c>
      <c r="AB15" s="28">
        <f t="shared" si="10"/>
        <v>46.06</v>
      </c>
      <c r="AC15" s="28">
        <v>63.66</v>
      </c>
      <c r="AD15" s="28">
        <f t="shared" si="11"/>
        <v>20.420000000000002</v>
      </c>
      <c r="AE15" s="28">
        <v>28.23</v>
      </c>
      <c r="AF15" s="100">
        <f t="shared" si="12"/>
        <v>66.48</v>
      </c>
      <c r="AG15" s="28">
        <v>91.89</v>
      </c>
      <c r="AH15" t="str">
        <f t="shared" si="1"/>
        <v>nok</v>
      </c>
    </row>
    <row r="16" spans="1:39" ht="42.75">
      <c r="A16" s="141">
        <v>40544</v>
      </c>
      <c r="B16" s="127">
        <v>41140</v>
      </c>
      <c r="C16" s="128" t="s">
        <v>122</v>
      </c>
      <c r="D16" s="129" t="s">
        <v>149</v>
      </c>
      <c r="E16" s="126" t="s">
        <v>124</v>
      </c>
      <c r="F16" s="130">
        <v>60.06</v>
      </c>
      <c r="G16" s="130">
        <v>60.06</v>
      </c>
      <c r="H16" s="130">
        <f t="shared" si="2"/>
        <v>1.96</v>
      </c>
      <c r="I16" s="130">
        <f t="shared" si="3"/>
        <v>0</v>
      </c>
      <c r="J16" s="130">
        <f t="shared" si="4"/>
        <v>1.96</v>
      </c>
      <c r="K16" s="130">
        <f t="shared" si="5"/>
        <v>117.77</v>
      </c>
      <c r="L16" s="130">
        <f t="shared" si="6"/>
        <v>0</v>
      </c>
      <c r="M16" s="131">
        <f t="shared" si="0"/>
        <v>117.77</v>
      </c>
      <c r="N16" s="132">
        <v>2.0000000000000001E-4</v>
      </c>
      <c r="O16" s="133" t="s">
        <v>125</v>
      </c>
      <c r="U16" s="28">
        <v>60.06</v>
      </c>
      <c r="V16" s="28">
        <f t="shared" si="7"/>
        <v>1.96</v>
      </c>
      <c r="W16" s="28">
        <v>2.71</v>
      </c>
      <c r="X16" s="28">
        <f t="shared" si="8"/>
        <v>0</v>
      </c>
      <c r="Y16" s="28">
        <v>0</v>
      </c>
      <c r="Z16" s="28">
        <f t="shared" si="9"/>
        <v>1.96</v>
      </c>
      <c r="AA16" s="28">
        <v>2.71</v>
      </c>
      <c r="AB16" s="28">
        <f t="shared" si="10"/>
        <v>117.77</v>
      </c>
      <c r="AC16" s="28">
        <v>162.76</v>
      </c>
      <c r="AD16" s="28">
        <f t="shared" si="11"/>
        <v>0</v>
      </c>
      <c r="AE16" s="28">
        <v>0</v>
      </c>
      <c r="AF16" s="100">
        <f t="shared" si="12"/>
        <v>117.77</v>
      </c>
      <c r="AG16" s="28">
        <v>162.76</v>
      </c>
      <c r="AH16" t="str">
        <f t="shared" si="1"/>
        <v>nok</v>
      </c>
    </row>
    <row r="17" spans="1:34" ht="28.5">
      <c r="A17" s="141">
        <v>40909</v>
      </c>
      <c r="B17" s="127">
        <v>41002</v>
      </c>
      <c r="C17" s="128" t="s">
        <v>122</v>
      </c>
      <c r="D17" s="126" t="s">
        <v>150</v>
      </c>
      <c r="E17" s="126" t="s">
        <v>124</v>
      </c>
      <c r="F17" s="130">
        <v>60.06</v>
      </c>
      <c r="G17" s="130">
        <v>60.06</v>
      </c>
      <c r="H17" s="130">
        <f t="shared" si="2"/>
        <v>3.85</v>
      </c>
      <c r="I17" s="130">
        <f t="shared" si="3"/>
        <v>0</v>
      </c>
      <c r="J17" s="130">
        <f t="shared" si="4"/>
        <v>3.85</v>
      </c>
      <c r="K17" s="130">
        <f t="shared" si="5"/>
        <v>231.63</v>
      </c>
      <c r="L17" s="130">
        <f t="shared" si="6"/>
        <v>0</v>
      </c>
      <c r="M17" s="131">
        <f t="shared" si="0"/>
        <v>231.63</v>
      </c>
      <c r="N17" s="132">
        <v>4.0000000000000002E-4</v>
      </c>
      <c r="O17" s="133" t="s">
        <v>125</v>
      </c>
      <c r="U17" s="28">
        <v>60.06</v>
      </c>
      <c r="V17" s="28">
        <f t="shared" si="7"/>
        <v>3.85</v>
      </c>
      <c r="W17" s="28">
        <v>5.33</v>
      </c>
      <c r="X17" s="28">
        <f t="shared" si="8"/>
        <v>0</v>
      </c>
      <c r="Y17" s="28">
        <v>0</v>
      </c>
      <c r="Z17" s="28">
        <f t="shared" si="9"/>
        <v>3.85</v>
      </c>
      <c r="AA17" s="28">
        <v>5.33</v>
      </c>
      <c r="AB17" s="28">
        <f t="shared" si="10"/>
        <v>231.63</v>
      </c>
      <c r="AC17" s="28">
        <v>320.11</v>
      </c>
      <c r="AD17" s="28">
        <f t="shared" si="11"/>
        <v>0</v>
      </c>
      <c r="AE17" s="28">
        <v>0</v>
      </c>
      <c r="AF17" s="100">
        <f t="shared" si="12"/>
        <v>231.63</v>
      </c>
      <c r="AG17" s="28">
        <v>320.11</v>
      </c>
      <c r="AH17" t="str">
        <f t="shared" si="1"/>
        <v>nok</v>
      </c>
    </row>
    <row r="18" spans="1:34" ht="15">
      <c r="A18" s="118" t="s">
        <v>151</v>
      </c>
      <c r="B18" s="119"/>
      <c r="C18" s="119"/>
      <c r="D18" s="118" t="s">
        <v>152</v>
      </c>
      <c r="E18" s="119"/>
      <c r="F18" s="119"/>
      <c r="G18" s="119"/>
      <c r="H18" s="119">
        <f t="shared" si="2"/>
        <v>0</v>
      </c>
      <c r="I18" s="119">
        <f t="shared" si="3"/>
        <v>0</v>
      </c>
      <c r="J18" s="119">
        <f t="shared" si="4"/>
        <v>0</v>
      </c>
      <c r="K18" s="119">
        <f t="shared" si="5"/>
        <v>0</v>
      </c>
      <c r="L18" s="119">
        <f t="shared" si="6"/>
        <v>0</v>
      </c>
      <c r="M18" s="120">
        <f t="shared" si="0"/>
        <v>17994.22</v>
      </c>
      <c r="N18" s="121">
        <v>3.2000000000000001E-2</v>
      </c>
      <c r="O18" s="119"/>
      <c r="U18" s="25"/>
      <c r="V18" s="25">
        <f t="shared" si="7"/>
        <v>0</v>
      </c>
      <c r="W18" s="25"/>
      <c r="X18" s="25">
        <f t="shared" si="8"/>
        <v>0</v>
      </c>
      <c r="Y18" s="25"/>
      <c r="Z18" s="25">
        <f t="shared" si="9"/>
        <v>0</v>
      </c>
      <c r="AA18" s="25"/>
      <c r="AB18" s="25">
        <f t="shared" si="10"/>
        <v>0</v>
      </c>
      <c r="AC18" s="25"/>
      <c r="AD18" s="25">
        <f t="shared" si="11"/>
        <v>0</v>
      </c>
      <c r="AE18" s="25"/>
      <c r="AF18" s="98">
        <f>AF19+AF20</f>
        <v>17994.22</v>
      </c>
      <c r="AG18" s="26">
        <v>24867.64</v>
      </c>
      <c r="AH18" t="str">
        <f t="shared" si="1"/>
        <v>nok</v>
      </c>
    </row>
    <row r="19" spans="1:34" ht="28.5">
      <c r="A19" s="126" t="s">
        <v>153</v>
      </c>
      <c r="B19" s="127">
        <v>250101</v>
      </c>
      <c r="C19" s="128" t="s">
        <v>122</v>
      </c>
      <c r="D19" s="126" t="s">
        <v>154</v>
      </c>
      <c r="E19" s="134" t="s">
        <v>155</v>
      </c>
      <c r="F19" s="130">
        <v>140</v>
      </c>
      <c r="G19" s="130">
        <v>140</v>
      </c>
      <c r="H19" s="130">
        <f t="shared" si="2"/>
        <v>63.77</v>
      </c>
      <c r="I19" s="130">
        <f t="shared" si="3"/>
        <v>0</v>
      </c>
      <c r="J19" s="130">
        <f t="shared" si="4"/>
        <v>63.77</v>
      </c>
      <c r="K19" s="130">
        <f t="shared" si="5"/>
        <v>8927.92</v>
      </c>
      <c r="L19" s="130">
        <f t="shared" si="6"/>
        <v>0</v>
      </c>
      <c r="M19" s="131">
        <f t="shared" si="0"/>
        <v>8927.92</v>
      </c>
      <c r="N19" s="132">
        <v>1.5900000000000001E-2</v>
      </c>
      <c r="O19" s="133" t="s">
        <v>125</v>
      </c>
      <c r="U19" s="28">
        <v>140</v>
      </c>
      <c r="V19" s="28">
        <f t="shared" si="7"/>
        <v>63.77</v>
      </c>
      <c r="W19" s="30">
        <v>88.13</v>
      </c>
      <c r="X19" s="28">
        <f t="shared" si="8"/>
        <v>0</v>
      </c>
      <c r="Y19" s="28">
        <v>0</v>
      </c>
      <c r="Z19" s="28">
        <f t="shared" si="9"/>
        <v>63.77</v>
      </c>
      <c r="AA19" s="28">
        <v>88.13</v>
      </c>
      <c r="AB19" s="28">
        <f t="shared" si="10"/>
        <v>8927.92</v>
      </c>
      <c r="AC19" s="29">
        <v>12338.2</v>
      </c>
      <c r="AD19" s="28">
        <f t="shared" si="11"/>
        <v>0</v>
      </c>
      <c r="AE19" s="28">
        <v>0</v>
      </c>
      <c r="AF19" s="100">
        <f t="shared" si="12"/>
        <v>8927.92</v>
      </c>
      <c r="AG19" s="29">
        <v>12338.2</v>
      </c>
      <c r="AH19" t="str">
        <f t="shared" si="1"/>
        <v>nok</v>
      </c>
    </row>
    <row r="20" spans="1:34" ht="28.5">
      <c r="A20" s="126" t="s">
        <v>156</v>
      </c>
      <c r="B20" s="127">
        <v>250103</v>
      </c>
      <c r="C20" s="128" t="s">
        <v>122</v>
      </c>
      <c r="D20" s="126" t="s">
        <v>157</v>
      </c>
      <c r="E20" s="134" t="s">
        <v>155</v>
      </c>
      <c r="F20" s="130">
        <v>504</v>
      </c>
      <c r="G20" s="130">
        <v>504</v>
      </c>
      <c r="H20" s="130">
        <f t="shared" si="2"/>
        <v>17.98</v>
      </c>
      <c r="I20" s="130">
        <f t="shared" si="3"/>
        <v>0</v>
      </c>
      <c r="J20" s="130">
        <f t="shared" si="4"/>
        <v>17.98</v>
      </c>
      <c r="K20" s="130">
        <f t="shared" si="5"/>
        <v>9066.2999999999993</v>
      </c>
      <c r="L20" s="130">
        <f t="shared" si="6"/>
        <v>0</v>
      </c>
      <c r="M20" s="131">
        <f t="shared" si="0"/>
        <v>9066.2999999999993</v>
      </c>
      <c r="N20" s="132">
        <v>1.61E-2</v>
      </c>
      <c r="O20" s="133" t="s">
        <v>125</v>
      </c>
      <c r="U20" s="28">
        <v>504</v>
      </c>
      <c r="V20" s="28">
        <f t="shared" si="7"/>
        <v>17.98</v>
      </c>
      <c r="W20" s="30">
        <v>24.86</v>
      </c>
      <c r="X20" s="28">
        <f t="shared" si="8"/>
        <v>0</v>
      </c>
      <c r="Y20" s="28">
        <v>0</v>
      </c>
      <c r="Z20" s="28">
        <f t="shared" si="9"/>
        <v>17.98</v>
      </c>
      <c r="AA20" s="28">
        <v>24.86</v>
      </c>
      <c r="AB20" s="28">
        <f t="shared" si="10"/>
        <v>9066.2999999999993</v>
      </c>
      <c r="AC20" s="29">
        <v>12529.44</v>
      </c>
      <c r="AD20" s="28">
        <f t="shared" si="11"/>
        <v>0</v>
      </c>
      <c r="AE20" s="28">
        <v>0</v>
      </c>
      <c r="AF20" s="100">
        <f t="shared" si="12"/>
        <v>9066.2999999999993</v>
      </c>
      <c r="AG20" s="29">
        <v>12529.44</v>
      </c>
      <c r="AH20" t="str">
        <f t="shared" si="1"/>
        <v>nok</v>
      </c>
    </row>
    <row r="21" spans="1:34" ht="15">
      <c r="A21" s="118" t="s">
        <v>158</v>
      </c>
      <c r="B21" s="119"/>
      <c r="C21" s="119"/>
      <c r="D21" s="118" t="s">
        <v>159</v>
      </c>
      <c r="E21" s="119"/>
      <c r="F21" s="119"/>
      <c r="G21" s="119"/>
      <c r="H21" s="119">
        <f t="shared" si="2"/>
        <v>0</v>
      </c>
      <c r="I21" s="119">
        <f t="shared" si="3"/>
        <v>0</v>
      </c>
      <c r="J21" s="119">
        <f t="shared" si="4"/>
        <v>0</v>
      </c>
      <c r="K21" s="119">
        <f t="shared" si="5"/>
        <v>0</v>
      </c>
      <c r="L21" s="119">
        <f t="shared" si="6"/>
        <v>0</v>
      </c>
      <c r="M21" s="120">
        <f t="shared" si="0"/>
        <v>116648.24000000002</v>
      </c>
      <c r="N21" s="121">
        <v>0.20780000000000001</v>
      </c>
      <c r="O21" s="119"/>
      <c r="U21" s="25"/>
      <c r="V21" s="25">
        <f t="shared" si="7"/>
        <v>0</v>
      </c>
      <c r="W21" s="25"/>
      <c r="X21" s="25">
        <f t="shared" si="8"/>
        <v>0</v>
      </c>
      <c r="Y21" s="25"/>
      <c r="Z21" s="25">
        <f t="shared" si="9"/>
        <v>0</v>
      </c>
      <c r="AA21" s="25"/>
      <c r="AB21" s="25">
        <f t="shared" si="10"/>
        <v>0</v>
      </c>
      <c r="AC21" s="25"/>
      <c r="AD21" s="25">
        <f t="shared" si="11"/>
        <v>0</v>
      </c>
      <c r="AE21" s="25"/>
      <c r="AF21" s="98">
        <f>AF22+AF28</f>
        <v>116648.24000000002</v>
      </c>
      <c r="AG21" s="26">
        <v>161205.62</v>
      </c>
      <c r="AH21" t="str">
        <f t="shared" si="1"/>
        <v>nok</v>
      </c>
    </row>
    <row r="22" spans="1:34" ht="15">
      <c r="A22" s="122" t="s">
        <v>160</v>
      </c>
      <c r="B22" s="123"/>
      <c r="C22" s="123"/>
      <c r="D22" s="122" t="s">
        <v>161</v>
      </c>
      <c r="E22" s="123"/>
      <c r="F22" s="123"/>
      <c r="G22" s="123"/>
      <c r="H22" s="123">
        <f t="shared" si="2"/>
        <v>0</v>
      </c>
      <c r="I22" s="123">
        <f t="shared" si="3"/>
        <v>0</v>
      </c>
      <c r="J22" s="123">
        <f t="shared" si="4"/>
        <v>0</v>
      </c>
      <c r="K22" s="123">
        <f t="shared" si="5"/>
        <v>0</v>
      </c>
      <c r="L22" s="123">
        <f t="shared" si="6"/>
        <v>0</v>
      </c>
      <c r="M22" s="124">
        <f t="shared" si="0"/>
        <v>6546.3799999999992</v>
      </c>
      <c r="N22" s="125">
        <v>1.17E-2</v>
      </c>
      <c r="O22" s="123"/>
      <c r="U22" s="25"/>
      <c r="V22" s="25">
        <f t="shared" si="7"/>
        <v>0</v>
      </c>
      <c r="W22" s="25"/>
      <c r="X22" s="25">
        <f t="shared" si="8"/>
        <v>0</v>
      </c>
      <c r="Y22" s="25"/>
      <c r="Z22" s="25">
        <f t="shared" si="9"/>
        <v>0</v>
      </c>
      <c r="AA22" s="25"/>
      <c r="AB22" s="25">
        <f t="shared" si="10"/>
        <v>0</v>
      </c>
      <c r="AC22" s="25"/>
      <c r="AD22" s="25">
        <f t="shared" si="11"/>
        <v>0</v>
      </c>
      <c r="AE22" s="25"/>
      <c r="AF22" s="104">
        <f>SUM(AF23:AF27)</f>
        <v>6546.3799999999992</v>
      </c>
      <c r="AG22" s="26">
        <v>9047</v>
      </c>
      <c r="AH22" t="str">
        <f t="shared" si="1"/>
        <v>nok</v>
      </c>
    </row>
    <row r="23" spans="1:34" ht="42.75">
      <c r="A23" s="126" t="s">
        <v>162</v>
      </c>
      <c r="B23" s="127">
        <v>20121</v>
      </c>
      <c r="C23" s="128" t="s">
        <v>122</v>
      </c>
      <c r="D23" s="129" t="s">
        <v>163</v>
      </c>
      <c r="E23" s="126" t="s">
        <v>164</v>
      </c>
      <c r="F23" s="130">
        <v>40.590000000000003</v>
      </c>
      <c r="G23" s="130">
        <v>40.590000000000003</v>
      </c>
      <c r="H23" s="130">
        <f t="shared" si="2"/>
        <v>117.16</v>
      </c>
      <c r="I23" s="130">
        <f t="shared" si="3"/>
        <v>0</v>
      </c>
      <c r="J23" s="130">
        <f t="shared" si="4"/>
        <v>117.16</v>
      </c>
      <c r="K23" s="130">
        <f t="shared" si="5"/>
        <v>4755.7299999999996</v>
      </c>
      <c r="L23" s="130">
        <f t="shared" si="6"/>
        <v>0</v>
      </c>
      <c r="M23" s="131">
        <f t="shared" si="0"/>
        <v>4755.7299999999996</v>
      </c>
      <c r="N23" s="132">
        <v>8.5000000000000006E-3</v>
      </c>
      <c r="O23" s="133" t="s">
        <v>125</v>
      </c>
      <c r="U23" s="28">
        <v>40.590000000000003</v>
      </c>
      <c r="V23" s="28">
        <f t="shared" si="7"/>
        <v>117.16</v>
      </c>
      <c r="W23" s="34">
        <v>161.91999999999999</v>
      </c>
      <c r="X23" s="28">
        <f t="shared" si="8"/>
        <v>0</v>
      </c>
      <c r="Y23" s="28">
        <v>0</v>
      </c>
      <c r="Z23" s="28">
        <f t="shared" si="9"/>
        <v>117.16</v>
      </c>
      <c r="AA23" s="28">
        <v>161.91999999999999</v>
      </c>
      <c r="AB23" s="28">
        <f t="shared" si="10"/>
        <v>4755.7299999999996</v>
      </c>
      <c r="AC23" s="29">
        <v>6572.33</v>
      </c>
      <c r="AD23" s="28">
        <f t="shared" si="11"/>
        <v>0</v>
      </c>
      <c r="AE23" s="28">
        <v>0</v>
      </c>
      <c r="AF23" s="100">
        <f t="shared" si="12"/>
        <v>4755.7299999999996</v>
      </c>
      <c r="AG23" s="29">
        <v>6572.33</v>
      </c>
      <c r="AH23" t="str">
        <f t="shared" si="1"/>
        <v>nok</v>
      </c>
    </row>
    <row r="24" spans="1:34" ht="28.5">
      <c r="A24" s="126" t="s">
        <v>165</v>
      </c>
      <c r="B24" s="127">
        <v>260104</v>
      </c>
      <c r="C24" s="128" t="s">
        <v>122</v>
      </c>
      <c r="D24" s="126" t="s">
        <v>166</v>
      </c>
      <c r="E24" s="126" t="s">
        <v>124</v>
      </c>
      <c r="F24" s="130">
        <v>77.040000000000006</v>
      </c>
      <c r="G24" s="130">
        <v>77.040000000000006</v>
      </c>
      <c r="H24" s="130">
        <f t="shared" si="2"/>
        <v>3.85</v>
      </c>
      <c r="I24" s="130">
        <f t="shared" si="3"/>
        <v>0</v>
      </c>
      <c r="J24" s="130">
        <f t="shared" si="4"/>
        <v>3.85</v>
      </c>
      <c r="K24" s="130">
        <f t="shared" si="5"/>
        <v>297.12</v>
      </c>
      <c r="L24" s="130">
        <f t="shared" si="6"/>
        <v>0</v>
      </c>
      <c r="M24" s="131">
        <f t="shared" si="0"/>
        <v>297.12</v>
      </c>
      <c r="N24" s="132">
        <v>5.0000000000000001E-4</v>
      </c>
      <c r="O24" s="133" t="s">
        <v>125</v>
      </c>
      <c r="U24" s="28">
        <v>77.040000000000006</v>
      </c>
      <c r="V24" s="28">
        <f t="shared" si="7"/>
        <v>3.85</v>
      </c>
      <c r="W24" s="28">
        <v>5.33</v>
      </c>
      <c r="X24" s="28">
        <f t="shared" si="8"/>
        <v>0</v>
      </c>
      <c r="Y24" s="28">
        <v>0</v>
      </c>
      <c r="Z24" s="28">
        <f t="shared" si="9"/>
        <v>3.85</v>
      </c>
      <c r="AA24" s="28">
        <v>5.33</v>
      </c>
      <c r="AB24" s="28">
        <f t="shared" si="10"/>
        <v>297.12</v>
      </c>
      <c r="AC24" s="28">
        <v>410.62</v>
      </c>
      <c r="AD24" s="28">
        <f t="shared" si="11"/>
        <v>0</v>
      </c>
      <c r="AE24" s="28">
        <v>0</v>
      </c>
      <c r="AF24" s="100">
        <f t="shared" si="12"/>
        <v>297.12</v>
      </c>
      <c r="AG24" s="28">
        <v>410.62</v>
      </c>
      <c r="AH24" t="str">
        <f t="shared" si="1"/>
        <v>nok</v>
      </c>
    </row>
    <row r="25" spans="1:34" ht="14.25">
      <c r="A25" s="126" t="s">
        <v>167</v>
      </c>
      <c r="B25" s="133" t="s">
        <v>168</v>
      </c>
      <c r="C25" s="133" t="s">
        <v>169</v>
      </c>
      <c r="D25" s="126" t="s">
        <v>170</v>
      </c>
      <c r="E25" s="126" t="s">
        <v>132</v>
      </c>
      <c r="F25" s="130">
        <v>2</v>
      </c>
      <c r="G25" s="130">
        <v>2</v>
      </c>
      <c r="H25" s="130">
        <f t="shared" si="2"/>
        <v>22.27</v>
      </c>
      <c r="I25" s="130">
        <f t="shared" si="3"/>
        <v>9.3699999999999992</v>
      </c>
      <c r="J25" s="130">
        <f t="shared" si="4"/>
        <v>31.64</v>
      </c>
      <c r="K25" s="130">
        <f t="shared" si="5"/>
        <v>44.54</v>
      </c>
      <c r="L25" s="130">
        <f t="shared" si="6"/>
        <v>18.739999999999998</v>
      </c>
      <c r="M25" s="131">
        <f t="shared" si="0"/>
        <v>63.28</v>
      </c>
      <c r="N25" s="132">
        <v>1E-4</v>
      </c>
      <c r="O25" s="133" t="s">
        <v>125</v>
      </c>
      <c r="U25" s="28">
        <v>2</v>
      </c>
      <c r="V25" s="28">
        <f t="shared" si="7"/>
        <v>22.27</v>
      </c>
      <c r="W25" s="30">
        <v>30.78</v>
      </c>
      <c r="X25" s="28">
        <f t="shared" si="8"/>
        <v>9.3699999999999992</v>
      </c>
      <c r="Y25" s="28">
        <v>12.95</v>
      </c>
      <c r="Z25" s="28">
        <f t="shared" si="9"/>
        <v>31.64</v>
      </c>
      <c r="AA25" s="28">
        <v>43.73</v>
      </c>
      <c r="AB25" s="28">
        <f t="shared" si="10"/>
        <v>44.54</v>
      </c>
      <c r="AC25" s="28">
        <v>61.56</v>
      </c>
      <c r="AD25" s="28">
        <f t="shared" si="11"/>
        <v>18.739999999999998</v>
      </c>
      <c r="AE25" s="28">
        <v>25.9</v>
      </c>
      <c r="AF25" s="100">
        <f t="shared" si="12"/>
        <v>63.28</v>
      </c>
      <c r="AG25" s="28">
        <v>87.46</v>
      </c>
      <c r="AH25" t="str">
        <f t="shared" si="1"/>
        <v>nok</v>
      </c>
    </row>
    <row r="26" spans="1:34" ht="14.25">
      <c r="A26" s="126" t="s">
        <v>171</v>
      </c>
      <c r="B26" s="133" t="s">
        <v>172</v>
      </c>
      <c r="C26" s="133" t="s">
        <v>169</v>
      </c>
      <c r="D26" s="126" t="s">
        <v>173</v>
      </c>
      <c r="E26" s="126" t="s">
        <v>132</v>
      </c>
      <c r="F26" s="130">
        <v>2</v>
      </c>
      <c r="G26" s="130">
        <v>2</v>
      </c>
      <c r="H26" s="130">
        <f t="shared" si="2"/>
        <v>22.27</v>
      </c>
      <c r="I26" s="130">
        <f t="shared" si="3"/>
        <v>9.3699999999999992</v>
      </c>
      <c r="J26" s="130">
        <f t="shared" si="4"/>
        <v>31.64</v>
      </c>
      <c r="K26" s="130">
        <f t="shared" si="5"/>
        <v>44.54</v>
      </c>
      <c r="L26" s="130">
        <f t="shared" si="6"/>
        <v>18.739999999999998</v>
      </c>
      <c r="M26" s="131">
        <f t="shared" si="0"/>
        <v>63.28</v>
      </c>
      <c r="N26" s="132">
        <v>1E-4</v>
      </c>
      <c r="O26" s="133" t="s">
        <v>125</v>
      </c>
      <c r="U26" s="28">
        <v>2</v>
      </c>
      <c r="V26" s="28">
        <f t="shared" si="7"/>
        <v>22.27</v>
      </c>
      <c r="W26" s="30">
        <v>30.78</v>
      </c>
      <c r="X26" s="28">
        <f t="shared" si="8"/>
        <v>9.3699999999999992</v>
      </c>
      <c r="Y26" s="28">
        <v>12.95</v>
      </c>
      <c r="Z26" s="28">
        <f t="shared" si="9"/>
        <v>31.64</v>
      </c>
      <c r="AA26" s="28">
        <v>43.73</v>
      </c>
      <c r="AB26" s="28">
        <f t="shared" si="10"/>
        <v>44.54</v>
      </c>
      <c r="AC26" s="28">
        <v>61.56</v>
      </c>
      <c r="AD26" s="28">
        <f t="shared" si="11"/>
        <v>18.739999999999998</v>
      </c>
      <c r="AE26" s="28">
        <v>25.9</v>
      </c>
      <c r="AF26" s="100">
        <f t="shared" si="12"/>
        <v>63.28</v>
      </c>
      <c r="AG26" s="28">
        <v>87.46</v>
      </c>
      <c r="AH26" t="str">
        <f t="shared" si="1"/>
        <v>nok</v>
      </c>
    </row>
    <row r="27" spans="1:34" ht="28.5">
      <c r="A27" s="142" t="s">
        <v>174</v>
      </c>
      <c r="B27" s="143">
        <v>30101</v>
      </c>
      <c r="C27" s="144" t="s">
        <v>122</v>
      </c>
      <c r="D27" s="142" t="s">
        <v>175</v>
      </c>
      <c r="E27" s="142" t="s">
        <v>164</v>
      </c>
      <c r="F27" s="145">
        <v>43.2</v>
      </c>
      <c r="G27" s="145">
        <v>43.2</v>
      </c>
      <c r="H27" s="145">
        <f t="shared" si="2"/>
        <v>6.94</v>
      </c>
      <c r="I27" s="145">
        <f t="shared" si="3"/>
        <v>24.69</v>
      </c>
      <c r="J27" s="145">
        <f t="shared" si="4"/>
        <v>31.630000000000003</v>
      </c>
      <c r="K27" s="145">
        <f t="shared" si="5"/>
        <v>300.08999999999997</v>
      </c>
      <c r="L27" s="145">
        <f t="shared" si="6"/>
        <v>1066.8800000000001</v>
      </c>
      <c r="M27" s="146">
        <f t="shared" si="0"/>
        <v>1366.97</v>
      </c>
      <c r="N27" s="147">
        <v>2.3999999999999998E-3</v>
      </c>
      <c r="O27" s="148" t="s">
        <v>125</v>
      </c>
      <c r="U27" s="35">
        <v>43.2</v>
      </c>
      <c r="V27" s="35">
        <f t="shared" si="7"/>
        <v>6.94</v>
      </c>
      <c r="W27" s="35">
        <v>9.6</v>
      </c>
      <c r="X27" s="35">
        <f t="shared" si="8"/>
        <v>24.69</v>
      </c>
      <c r="Y27" s="35">
        <v>34.130000000000003</v>
      </c>
      <c r="Z27" s="35">
        <f t="shared" si="9"/>
        <v>31.630000000000003</v>
      </c>
      <c r="AA27" s="35">
        <v>43.73</v>
      </c>
      <c r="AB27" s="35">
        <f t="shared" si="10"/>
        <v>300.08999999999997</v>
      </c>
      <c r="AC27" s="35">
        <v>414.72</v>
      </c>
      <c r="AD27" s="35">
        <f t="shared" si="11"/>
        <v>1066.8800000000001</v>
      </c>
      <c r="AE27" s="36">
        <v>1474.41</v>
      </c>
      <c r="AF27" s="101">
        <f t="shared" si="12"/>
        <v>1366.97</v>
      </c>
      <c r="AG27" s="36">
        <v>1889.13</v>
      </c>
      <c r="AH27" t="str">
        <f t="shared" si="1"/>
        <v>nok</v>
      </c>
    </row>
    <row r="28" spans="1:34" ht="15">
      <c r="A28" s="149" t="s">
        <v>176</v>
      </c>
      <c r="B28" s="150"/>
      <c r="C28" s="150"/>
      <c r="D28" s="149" t="s">
        <v>177</v>
      </c>
      <c r="E28" s="150"/>
      <c r="F28" s="150"/>
      <c r="G28" s="150"/>
      <c r="H28" s="150">
        <f t="shared" si="2"/>
        <v>0</v>
      </c>
      <c r="I28" s="150">
        <f t="shared" si="3"/>
        <v>0</v>
      </c>
      <c r="J28" s="150">
        <f t="shared" si="4"/>
        <v>0</v>
      </c>
      <c r="K28" s="150">
        <f t="shared" si="5"/>
        <v>0</v>
      </c>
      <c r="L28" s="150">
        <f t="shared" si="6"/>
        <v>0</v>
      </c>
      <c r="M28" s="151">
        <f t="shared" si="0"/>
        <v>110101.86000000002</v>
      </c>
      <c r="N28" s="152">
        <v>0.1961</v>
      </c>
      <c r="O28" s="150"/>
      <c r="U28" s="37"/>
      <c r="V28" s="37">
        <f t="shared" si="7"/>
        <v>0</v>
      </c>
      <c r="W28" s="37"/>
      <c r="X28" s="37">
        <f t="shared" si="8"/>
        <v>0</v>
      </c>
      <c r="Y28" s="37"/>
      <c r="Z28" s="37">
        <f t="shared" si="9"/>
        <v>0</v>
      </c>
      <c r="AA28" s="37"/>
      <c r="AB28" s="37">
        <f t="shared" si="10"/>
        <v>0</v>
      </c>
      <c r="AC28" s="37"/>
      <c r="AD28" s="37">
        <f t="shared" si="11"/>
        <v>0</v>
      </c>
      <c r="AE28" s="37"/>
      <c r="AF28" s="102">
        <f>AF29+AF34+AF36+AF39</f>
        <v>110101.86000000002</v>
      </c>
      <c r="AG28" s="38">
        <v>152158.62</v>
      </c>
      <c r="AH28" t="str">
        <f t="shared" si="1"/>
        <v>nok</v>
      </c>
    </row>
    <row r="29" spans="1:34" ht="15">
      <c r="A29" s="122" t="s">
        <v>178</v>
      </c>
      <c r="B29" s="123"/>
      <c r="C29" s="123"/>
      <c r="D29" s="122" t="s">
        <v>179</v>
      </c>
      <c r="E29" s="123"/>
      <c r="F29" s="123"/>
      <c r="G29" s="123"/>
      <c r="H29" s="123">
        <f t="shared" si="2"/>
        <v>0</v>
      </c>
      <c r="I29" s="123">
        <f t="shared" si="3"/>
        <v>0</v>
      </c>
      <c r="J29" s="123">
        <f t="shared" si="4"/>
        <v>0</v>
      </c>
      <c r="K29" s="123">
        <f t="shared" si="5"/>
        <v>0</v>
      </c>
      <c r="L29" s="123">
        <f t="shared" si="6"/>
        <v>0</v>
      </c>
      <c r="M29" s="124">
        <f t="shared" si="0"/>
        <v>53190.140000000007</v>
      </c>
      <c r="N29" s="125">
        <v>9.4700000000000006E-2</v>
      </c>
      <c r="O29" s="123"/>
      <c r="U29" s="25"/>
      <c r="V29" s="25">
        <f t="shared" si="7"/>
        <v>0</v>
      </c>
      <c r="W29" s="25"/>
      <c r="X29" s="25">
        <f t="shared" si="8"/>
        <v>0</v>
      </c>
      <c r="Y29" s="25"/>
      <c r="Z29" s="25">
        <f t="shared" si="9"/>
        <v>0</v>
      </c>
      <c r="AA29" s="25"/>
      <c r="AB29" s="25">
        <f t="shared" si="10"/>
        <v>0</v>
      </c>
      <c r="AC29" s="25"/>
      <c r="AD29" s="25">
        <f t="shared" si="11"/>
        <v>0</v>
      </c>
      <c r="AE29" s="25"/>
      <c r="AF29" s="98">
        <f>SUM(AF30:AF33)</f>
        <v>53190.140000000007</v>
      </c>
      <c r="AG29" s="26">
        <v>73507.7</v>
      </c>
      <c r="AH29" t="str">
        <f t="shared" si="1"/>
        <v>nok</v>
      </c>
    </row>
    <row r="30" spans="1:34" ht="28.5">
      <c r="A30" s="126" t="s">
        <v>180</v>
      </c>
      <c r="B30" s="153">
        <v>220061</v>
      </c>
      <c r="C30" s="128" t="s">
        <v>122</v>
      </c>
      <c r="D30" s="126" t="s">
        <v>181</v>
      </c>
      <c r="E30" s="126" t="s">
        <v>124</v>
      </c>
      <c r="F30" s="130">
        <v>579.69000000000005</v>
      </c>
      <c r="G30" s="130">
        <v>579.69000000000005</v>
      </c>
      <c r="H30" s="130">
        <f t="shared" si="2"/>
        <v>8.32</v>
      </c>
      <c r="I30" s="130">
        <f t="shared" si="3"/>
        <v>29.73</v>
      </c>
      <c r="J30" s="130">
        <f t="shared" si="4"/>
        <v>38.049999999999997</v>
      </c>
      <c r="K30" s="130">
        <f t="shared" si="5"/>
        <v>4828.0200000000004</v>
      </c>
      <c r="L30" s="130">
        <f t="shared" si="6"/>
        <v>17239.95</v>
      </c>
      <c r="M30" s="131">
        <f t="shared" si="0"/>
        <v>22067.97</v>
      </c>
      <c r="N30" s="132">
        <v>3.9300000000000002E-2</v>
      </c>
      <c r="O30" s="133" t="s">
        <v>125</v>
      </c>
      <c r="U30" s="28">
        <v>579.69000000000005</v>
      </c>
      <c r="V30" s="28">
        <f t="shared" si="7"/>
        <v>8.32</v>
      </c>
      <c r="W30" s="30">
        <v>11.51</v>
      </c>
      <c r="X30" s="28">
        <f t="shared" si="8"/>
        <v>29.73</v>
      </c>
      <c r="Y30" s="28">
        <v>41.1</v>
      </c>
      <c r="Z30" s="28">
        <f t="shared" si="9"/>
        <v>38.049999999999997</v>
      </c>
      <c r="AA30" s="28">
        <v>52.61</v>
      </c>
      <c r="AB30" s="28">
        <f t="shared" si="10"/>
        <v>4828.0200000000004</v>
      </c>
      <c r="AC30" s="29">
        <v>6672.23</v>
      </c>
      <c r="AD30" s="28">
        <f t="shared" si="11"/>
        <v>17239.95</v>
      </c>
      <c r="AE30" s="29">
        <v>23825.26</v>
      </c>
      <c r="AF30" s="100">
        <f t="shared" si="12"/>
        <v>22067.97</v>
      </c>
      <c r="AG30" s="29">
        <v>30497.49</v>
      </c>
      <c r="AH30" t="str">
        <f t="shared" si="1"/>
        <v>nok</v>
      </c>
    </row>
    <row r="31" spans="1:34" ht="42.75">
      <c r="A31" s="126" t="s">
        <v>182</v>
      </c>
      <c r="B31" s="154" t="s">
        <v>183</v>
      </c>
      <c r="C31" s="133" t="s">
        <v>169</v>
      </c>
      <c r="D31" s="129" t="s">
        <v>184</v>
      </c>
      <c r="E31" s="126" t="s">
        <v>124</v>
      </c>
      <c r="F31" s="130">
        <v>579.69000000000005</v>
      </c>
      <c r="G31" s="130">
        <v>579.69000000000005</v>
      </c>
      <c r="H31" s="130">
        <f t="shared" si="2"/>
        <v>0.78</v>
      </c>
      <c r="I31" s="130">
        <f t="shared" si="3"/>
        <v>8.43</v>
      </c>
      <c r="J31" s="130">
        <f t="shared" si="4"/>
        <v>9.2099999999999991</v>
      </c>
      <c r="K31" s="130">
        <f t="shared" si="5"/>
        <v>457.21</v>
      </c>
      <c r="L31" s="130">
        <f t="shared" si="6"/>
        <v>4890.9399999999996</v>
      </c>
      <c r="M31" s="131">
        <f t="shared" si="0"/>
        <v>5348.15</v>
      </c>
      <c r="N31" s="132">
        <v>9.4999999999999998E-3</v>
      </c>
      <c r="O31" s="133" t="s">
        <v>125</v>
      </c>
      <c r="U31" s="28">
        <v>579.69000000000005</v>
      </c>
      <c r="V31" s="28">
        <f t="shared" si="7"/>
        <v>0.78</v>
      </c>
      <c r="W31" s="28">
        <v>1.0900000000000001</v>
      </c>
      <c r="X31" s="28">
        <f t="shared" si="8"/>
        <v>8.43</v>
      </c>
      <c r="Y31" s="28">
        <v>11.66</v>
      </c>
      <c r="Z31" s="28">
        <f t="shared" si="9"/>
        <v>9.2099999999999991</v>
      </c>
      <c r="AA31" s="28">
        <v>12.75</v>
      </c>
      <c r="AB31" s="28">
        <f t="shared" si="10"/>
        <v>457.21</v>
      </c>
      <c r="AC31" s="28">
        <v>631.86</v>
      </c>
      <c r="AD31" s="28">
        <f t="shared" si="11"/>
        <v>4890.9399999999996</v>
      </c>
      <c r="AE31" s="29">
        <v>6759.18</v>
      </c>
      <c r="AF31" s="100">
        <f t="shared" si="12"/>
        <v>5348.15</v>
      </c>
      <c r="AG31" s="29">
        <v>7391.04</v>
      </c>
      <c r="AH31" t="str">
        <f t="shared" si="1"/>
        <v>nok</v>
      </c>
    </row>
    <row r="32" spans="1:34" ht="42.75">
      <c r="A32" s="126" t="s">
        <v>185</v>
      </c>
      <c r="B32" s="153">
        <v>102494</v>
      </c>
      <c r="C32" s="133" t="s">
        <v>147</v>
      </c>
      <c r="D32" s="129" t="s">
        <v>186</v>
      </c>
      <c r="E32" s="126" t="s">
        <v>124</v>
      </c>
      <c r="F32" s="130">
        <v>579.69000000000005</v>
      </c>
      <c r="G32" s="130">
        <v>579.69000000000005</v>
      </c>
      <c r="H32" s="130">
        <f t="shared" si="2"/>
        <v>5.27</v>
      </c>
      <c r="I32" s="130">
        <f t="shared" si="3"/>
        <v>35.229999999999997</v>
      </c>
      <c r="J32" s="130">
        <f t="shared" si="4"/>
        <v>40.5</v>
      </c>
      <c r="K32" s="130">
        <f t="shared" si="5"/>
        <v>3057.89</v>
      </c>
      <c r="L32" s="130">
        <f t="shared" si="6"/>
        <v>20427.87</v>
      </c>
      <c r="M32" s="131">
        <f t="shared" si="0"/>
        <v>23485.759999999998</v>
      </c>
      <c r="N32" s="132">
        <v>4.1799999999999997E-2</v>
      </c>
      <c r="O32" s="133" t="s">
        <v>125</v>
      </c>
      <c r="U32" s="28">
        <v>579.69000000000005</v>
      </c>
      <c r="V32" s="28">
        <f t="shared" si="7"/>
        <v>5.27</v>
      </c>
      <c r="W32" s="28">
        <v>7.29</v>
      </c>
      <c r="X32" s="28">
        <f t="shared" si="8"/>
        <v>35.229999999999997</v>
      </c>
      <c r="Y32" s="28">
        <v>48.7</v>
      </c>
      <c r="Z32" s="28">
        <f t="shared" si="9"/>
        <v>40.5</v>
      </c>
      <c r="AA32" s="28">
        <v>55.99</v>
      </c>
      <c r="AB32" s="28">
        <f t="shared" si="10"/>
        <v>3057.89</v>
      </c>
      <c r="AC32" s="29">
        <v>4225.9399999999996</v>
      </c>
      <c r="AD32" s="28">
        <f t="shared" si="11"/>
        <v>20427.87</v>
      </c>
      <c r="AE32" s="29">
        <v>28230.9</v>
      </c>
      <c r="AF32" s="100">
        <f t="shared" si="12"/>
        <v>23485.759999999998</v>
      </c>
      <c r="AG32" s="29">
        <v>32456.84</v>
      </c>
      <c r="AH32" t="str">
        <f t="shared" si="1"/>
        <v>nok</v>
      </c>
    </row>
    <row r="33" spans="1:34" ht="28.5">
      <c r="A33" s="126" t="s">
        <v>187</v>
      </c>
      <c r="B33" s="153">
        <v>261700</v>
      </c>
      <c r="C33" s="128" t="s">
        <v>122</v>
      </c>
      <c r="D33" s="126" t="s">
        <v>188</v>
      </c>
      <c r="E33" s="134" t="s">
        <v>140</v>
      </c>
      <c r="F33" s="130">
        <v>307.62</v>
      </c>
      <c r="G33" s="130">
        <v>307.62</v>
      </c>
      <c r="H33" s="130">
        <f t="shared" si="2"/>
        <v>6.93</v>
      </c>
      <c r="I33" s="130">
        <f t="shared" si="3"/>
        <v>0.5</v>
      </c>
      <c r="J33" s="130">
        <f t="shared" si="4"/>
        <v>7.43</v>
      </c>
      <c r="K33" s="130">
        <f t="shared" si="5"/>
        <v>2132.44</v>
      </c>
      <c r="L33" s="130">
        <f t="shared" si="6"/>
        <v>155.82</v>
      </c>
      <c r="M33" s="131">
        <f t="shared" si="0"/>
        <v>2288.2600000000002</v>
      </c>
      <c r="N33" s="132">
        <v>4.1000000000000003E-3</v>
      </c>
      <c r="O33" s="133" t="s">
        <v>125</v>
      </c>
      <c r="U33" s="28">
        <v>307.62</v>
      </c>
      <c r="V33" s="28">
        <f t="shared" si="7"/>
        <v>6.93</v>
      </c>
      <c r="W33" s="28">
        <v>9.58</v>
      </c>
      <c r="X33" s="28">
        <f t="shared" si="8"/>
        <v>0.5</v>
      </c>
      <c r="Y33" s="28">
        <v>0.7</v>
      </c>
      <c r="Z33" s="28">
        <f t="shared" si="9"/>
        <v>7.43</v>
      </c>
      <c r="AA33" s="28">
        <v>10.28</v>
      </c>
      <c r="AB33" s="28">
        <f t="shared" si="10"/>
        <v>2132.44</v>
      </c>
      <c r="AC33" s="29">
        <v>2946.99</v>
      </c>
      <c r="AD33" s="28">
        <f t="shared" si="11"/>
        <v>155.82</v>
      </c>
      <c r="AE33" s="28">
        <v>215.34</v>
      </c>
      <c r="AF33" s="100">
        <f t="shared" si="12"/>
        <v>2288.2600000000002</v>
      </c>
      <c r="AG33" s="29">
        <v>3162.33</v>
      </c>
      <c r="AH33" t="str">
        <f t="shared" si="1"/>
        <v>nok</v>
      </c>
    </row>
    <row r="34" spans="1:34" ht="15">
      <c r="A34" s="122" t="s">
        <v>189</v>
      </c>
      <c r="B34" s="123"/>
      <c r="C34" s="123"/>
      <c r="D34" s="122" t="s">
        <v>190</v>
      </c>
      <c r="E34" s="123"/>
      <c r="F34" s="123"/>
      <c r="G34" s="123"/>
      <c r="H34" s="123">
        <f t="shared" si="2"/>
        <v>0</v>
      </c>
      <c r="I34" s="123">
        <f t="shared" si="3"/>
        <v>0</v>
      </c>
      <c r="J34" s="123">
        <f t="shared" si="4"/>
        <v>0</v>
      </c>
      <c r="K34" s="123">
        <f t="shared" si="5"/>
        <v>0</v>
      </c>
      <c r="L34" s="123">
        <f t="shared" si="6"/>
        <v>0</v>
      </c>
      <c r="M34" s="124">
        <f t="shared" si="0"/>
        <v>667.01</v>
      </c>
      <c r="N34" s="125">
        <v>1.1999999999999999E-3</v>
      </c>
      <c r="O34" s="123"/>
      <c r="U34" s="25"/>
      <c r="V34" s="25">
        <f t="shared" si="7"/>
        <v>0</v>
      </c>
      <c r="W34" s="25"/>
      <c r="X34" s="25">
        <f t="shared" si="8"/>
        <v>0</v>
      </c>
      <c r="Y34" s="25"/>
      <c r="Z34" s="25">
        <f t="shared" si="9"/>
        <v>0</v>
      </c>
      <c r="AA34" s="25"/>
      <c r="AB34" s="25">
        <f t="shared" si="10"/>
        <v>0</v>
      </c>
      <c r="AC34" s="25"/>
      <c r="AD34" s="25">
        <f t="shared" si="11"/>
        <v>0</v>
      </c>
      <c r="AE34" s="25"/>
      <c r="AF34" s="98">
        <f>AF35</f>
        <v>667.01</v>
      </c>
      <c r="AG34" s="39">
        <v>921.81</v>
      </c>
      <c r="AH34" t="str">
        <f t="shared" si="1"/>
        <v>nok</v>
      </c>
    </row>
    <row r="35" spans="1:34" ht="57">
      <c r="A35" s="126" t="s">
        <v>191</v>
      </c>
      <c r="B35" s="128" t="s">
        <v>192</v>
      </c>
      <c r="C35" s="133" t="s">
        <v>169</v>
      </c>
      <c r="D35" s="129" t="s">
        <v>193</v>
      </c>
      <c r="E35" s="126" t="s">
        <v>124</v>
      </c>
      <c r="F35" s="130">
        <v>3.46</v>
      </c>
      <c r="G35" s="130">
        <v>3.46</v>
      </c>
      <c r="H35" s="130">
        <f t="shared" si="2"/>
        <v>81.11</v>
      </c>
      <c r="I35" s="130">
        <f t="shared" si="3"/>
        <v>111.66</v>
      </c>
      <c r="J35" s="130">
        <f t="shared" si="4"/>
        <v>192.76999999999998</v>
      </c>
      <c r="K35" s="130">
        <f t="shared" si="5"/>
        <v>280.64999999999998</v>
      </c>
      <c r="L35" s="130">
        <f t="shared" si="6"/>
        <v>386.36</v>
      </c>
      <c r="M35" s="131">
        <f t="shared" si="0"/>
        <v>667.01</v>
      </c>
      <c r="N35" s="132">
        <v>1.1999999999999999E-3</v>
      </c>
      <c r="O35" s="133" t="s">
        <v>125</v>
      </c>
      <c r="U35" s="28">
        <v>3.46</v>
      </c>
      <c r="V35" s="28">
        <f t="shared" si="7"/>
        <v>81.11</v>
      </c>
      <c r="W35" s="34">
        <v>112.1</v>
      </c>
      <c r="X35" s="28">
        <f t="shared" si="8"/>
        <v>111.66</v>
      </c>
      <c r="Y35" s="28">
        <v>154.32</v>
      </c>
      <c r="Z35" s="28">
        <f t="shared" si="9"/>
        <v>192.76999999999998</v>
      </c>
      <c r="AA35" s="28">
        <v>266.42</v>
      </c>
      <c r="AB35" s="28">
        <f t="shared" si="10"/>
        <v>280.64999999999998</v>
      </c>
      <c r="AC35" s="28">
        <v>387.86</v>
      </c>
      <c r="AD35" s="28">
        <f t="shared" si="11"/>
        <v>386.36</v>
      </c>
      <c r="AE35" s="28">
        <v>533.95000000000005</v>
      </c>
      <c r="AF35" s="100">
        <f t="shared" si="12"/>
        <v>667.01</v>
      </c>
      <c r="AG35" s="28">
        <v>921.81</v>
      </c>
      <c r="AH35" t="str">
        <f t="shared" si="1"/>
        <v>nok</v>
      </c>
    </row>
    <row r="36" spans="1:34" ht="15">
      <c r="A36" s="122" t="s">
        <v>194</v>
      </c>
      <c r="B36" s="123"/>
      <c r="C36" s="123"/>
      <c r="D36" s="122" t="s">
        <v>195</v>
      </c>
      <c r="E36" s="123"/>
      <c r="F36" s="123"/>
      <c r="G36" s="123"/>
      <c r="H36" s="123">
        <f t="shared" si="2"/>
        <v>0</v>
      </c>
      <c r="I36" s="123">
        <f t="shared" si="3"/>
        <v>0</v>
      </c>
      <c r="J36" s="123">
        <f t="shared" si="4"/>
        <v>0</v>
      </c>
      <c r="K36" s="123">
        <f t="shared" si="5"/>
        <v>0</v>
      </c>
      <c r="L36" s="123">
        <f t="shared" si="6"/>
        <v>0</v>
      </c>
      <c r="M36" s="124">
        <f t="shared" si="0"/>
        <v>3330.2599999999998</v>
      </c>
      <c r="N36" s="125">
        <v>5.8999999999999999E-3</v>
      </c>
      <c r="O36" s="123"/>
      <c r="U36" s="25"/>
      <c r="V36" s="25">
        <f t="shared" si="7"/>
        <v>0</v>
      </c>
      <c r="W36" s="25"/>
      <c r="X36" s="25">
        <f t="shared" si="8"/>
        <v>0</v>
      </c>
      <c r="Y36" s="25"/>
      <c r="Z36" s="25">
        <f t="shared" si="9"/>
        <v>0</v>
      </c>
      <c r="AA36" s="25"/>
      <c r="AB36" s="25">
        <f t="shared" si="10"/>
        <v>0</v>
      </c>
      <c r="AC36" s="25"/>
      <c r="AD36" s="25">
        <f t="shared" si="11"/>
        <v>0</v>
      </c>
      <c r="AE36" s="25"/>
      <c r="AF36" s="98">
        <f>AF37+AF38</f>
        <v>3330.2599999999998</v>
      </c>
      <c r="AG36" s="26">
        <v>4602.3599999999997</v>
      </c>
      <c r="AH36" t="str">
        <f t="shared" si="1"/>
        <v>nok</v>
      </c>
    </row>
    <row r="37" spans="1:34" ht="28.5">
      <c r="A37" s="126" t="s">
        <v>196</v>
      </c>
      <c r="B37" s="153">
        <v>261304</v>
      </c>
      <c r="C37" s="128" t="s">
        <v>122</v>
      </c>
      <c r="D37" s="126" t="s">
        <v>197</v>
      </c>
      <c r="E37" s="126" t="s">
        <v>124</v>
      </c>
      <c r="F37" s="130">
        <v>154.08000000000001</v>
      </c>
      <c r="G37" s="130">
        <v>154.08000000000001</v>
      </c>
      <c r="H37" s="130">
        <f t="shared" si="2"/>
        <v>8.2899999999999991</v>
      </c>
      <c r="I37" s="130">
        <f t="shared" si="3"/>
        <v>3.57</v>
      </c>
      <c r="J37" s="130">
        <f t="shared" si="4"/>
        <v>11.86</v>
      </c>
      <c r="K37" s="130">
        <f t="shared" si="5"/>
        <v>1278.81</v>
      </c>
      <c r="L37" s="130">
        <f t="shared" si="6"/>
        <v>550.77</v>
      </c>
      <c r="M37" s="131">
        <f t="shared" si="0"/>
        <v>1829.58</v>
      </c>
      <c r="N37" s="132">
        <v>3.3E-3</v>
      </c>
      <c r="O37" s="133" t="s">
        <v>125</v>
      </c>
      <c r="U37" s="28">
        <v>154.08000000000001</v>
      </c>
      <c r="V37" s="28">
        <f t="shared" si="7"/>
        <v>8.2899999999999991</v>
      </c>
      <c r="W37" s="30">
        <v>11.47</v>
      </c>
      <c r="X37" s="28">
        <f t="shared" si="8"/>
        <v>3.57</v>
      </c>
      <c r="Y37" s="28">
        <v>4.9400000000000004</v>
      </c>
      <c r="Z37" s="28">
        <f t="shared" si="9"/>
        <v>11.86</v>
      </c>
      <c r="AA37" s="28">
        <v>16.41</v>
      </c>
      <c r="AB37" s="28">
        <f t="shared" si="10"/>
        <v>1278.81</v>
      </c>
      <c r="AC37" s="29">
        <v>1767.29</v>
      </c>
      <c r="AD37" s="28">
        <f t="shared" si="11"/>
        <v>550.77</v>
      </c>
      <c r="AE37" s="28">
        <v>761.16</v>
      </c>
      <c r="AF37" s="100">
        <f t="shared" si="12"/>
        <v>1829.58</v>
      </c>
      <c r="AG37" s="29">
        <v>2528.4499999999998</v>
      </c>
      <c r="AH37" t="str">
        <f t="shared" si="1"/>
        <v>nok</v>
      </c>
    </row>
    <row r="38" spans="1:34" ht="28.5">
      <c r="A38" s="126" t="s">
        <v>198</v>
      </c>
      <c r="B38" s="153">
        <v>261000</v>
      </c>
      <c r="C38" s="128" t="s">
        <v>122</v>
      </c>
      <c r="D38" s="126" t="s">
        <v>199</v>
      </c>
      <c r="E38" s="126" t="s">
        <v>124</v>
      </c>
      <c r="F38" s="130">
        <v>154.08000000000001</v>
      </c>
      <c r="G38" s="130">
        <v>154.08000000000001</v>
      </c>
      <c r="H38" s="130">
        <f t="shared" si="2"/>
        <v>5.73</v>
      </c>
      <c r="I38" s="130">
        <f t="shared" si="3"/>
        <v>4</v>
      </c>
      <c r="J38" s="130">
        <f t="shared" si="4"/>
        <v>9.73</v>
      </c>
      <c r="K38" s="130">
        <f t="shared" si="5"/>
        <v>884.13</v>
      </c>
      <c r="L38" s="130">
        <f t="shared" si="6"/>
        <v>616.54999999999995</v>
      </c>
      <c r="M38" s="131">
        <f t="shared" si="0"/>
        <v>1500.6799999999998</v>
      </c>
      <c r="N38" s="132">
        <v>2.7000000000000001E-3</v>
      </c>
      <c r="O38" s="133" t="s">
        <v>125</v>
      </c>
      <c r="U38" s="28">
        <v>154.08000000000001</v>
      </c>
      <c r="V38" s="28">
        <f t="shared" si="7"/>
        <v>5.73</v>
      </c>
      <c r="W38" s="28">
        <v>7.93</v>
      </c>
      <c r="X38" s="28">
        <f t="shared" si="8"/>
        <v>4</v>
      </c>
      <c r="Y38" s="28">
        <v>5.53</v>
      </c>
      <c r="Z38" s="28">
        <f t="shared" si="9"/>
        <v>9.73</v>
      </c>
      <c r="AA38" s="28">
        <v>13.46</v>
      </c>
      <c r="AB38" s="28">
        <f t="shared" si="10"/>
        <v>884.13</v>
      </c>
      <c r="AC38" s="29">
        <v>1221.8499999999999</v>
      </c>
      <c r="AD38" s="28">
        <f t="shared" si="11"/>
        <v>616.54999999999995</v>
      </c>
      <c r="AE38" s="28">
        <v>852.06</v>
      </c>
      <c r="AF38" s="100">
        <f t="shared" si="12"/>
        <v>1500.6799999999998</v>
      </c>
      <c r="AG38" s="29">
        <v>2073.91</v>
      </c>
      <c r="AH38" t="str">
        <f t="shared" si="1"/>
        <v>nok</v>
      </c>
    </row>
    <row r="39" spans="1:34" ht="15">
      <c r="A39" s="122" t="s">
        <v>200</v>
      </c>
      <c r="B39" s="123"/>
      <c r="C39" s="123"/>
      <c r="D39" s="122" t="s">
        <v>201</v>
      </c>
      <c r="E39" s="123"/>
      <c r="F39" s="123"/>
      <c r="G39" s="123"/>
      <c r="H39" s="123">
        <f t="shared" si="2"/>
        <v>0</v>
      </c>
      <c r="I39" s="123">
        <f t="shared" si="3"/>
        <v>0</v>
      </c>
      <c r="J39" s="123">
        <f t="shared" si="4"/>
        <v>0</v>
      </c>
      <c r="K39" s="123">
        <f t="shared" si="5"/>
        <v>0</v>
      </c>
      <c r="L39" s="123">
        <f t="shared" si="6"/>
        <v>0</v>
      </c>
      <c r="M39" s="124">
        <f t="shared" si="0"/>
        <v>52914.450000000004</v>
      </c>
      <c r="N39" s="125">
        <v>9.4200000000000006E-2</v>
      </c>
      <c r="O39" s="123"/>
      <c r="U39" s="25"/>
      <c r="V39" s="25">
        <f t="shared" si="7"/>
        <v>0</v>
      </c>
      <c r="W39" s="25"/>
      <c r="X39" s="25">
        <f t="shared" si="8"/>
        <v>0</v>
      </c>
      <c r="Y39" s="25"/>
      <c r="Z39" s="25">
        <f t="shared" si="9"/>
        <v>0</v>
      </c>
      <c r="AA39" s="25"/>
      <c r="AB39" s="25">
        <f t="shared" si="10"/>
        <v>0</v>
      </c>
      <c r="AC39" s="25"/>
      <c r="AD39" s="25">
        <f t="shared" si="11"/>
        <v>0</v>
      </c>
      <c r="AE39" s="25"/>
      <c r="AF39" s="98">
        <f>SUM(AF40:AF45)</f>
        <v>52914.450000000004</v>
      </c>
      <c r="AG39" s="26">
        <v>73126.75</v>
      </c>
      <c r="AH39" t="str">
        <f t="shared" si="1"/>
        <v>nok</v>
      </c>
    </row>
    <row r="40" spans="1:34" ht="42.75">
      <c r="A40" s="126" t="s">
        <v>202</v>
      </c>
      <c r="B40" s="153">
        <v>271102</v>
      </c>
      <c r="C40" s="128" t="s">
        <v>122</v>
      </c>
      <c r="D40" s="129" t="s">
        <v>203</v>
      </c>
      <c r="E40" s="126" t="s">
        <v>204</v>
      </c>
      <c r="F40" s="130">
        <v>1</v>
      </c>
      <c r="G40" s="130">
        <v>1</v>
      </c>
      <c r="H40" s="130">
        <f t="shared" si="2"/>
        <v>141</v>
      </c>
      <c r="I40" s="130">
        <f t="shared" si="3"/>
        <v>1292.92</v>
      </c>
      <c r="J40" s="130">
        <f t="shared" si="4"/>
        <v>1433.92</v>
      </c>
      <c r="K40" s="130">
        <f t="shared" si="5"/>
        <v>141</v>
      </c>
      <c r="L40" s="130">
        <f t="shared" si="6"/>
        <v>1292.92</v>
      </c>
      <c r="M40" s="131">
        <f t="shared" si="0"/>
        <v>1433.92</v>
      </c>
      <c r="N40" s="132">
        <v>2.5999999999999999E-3</v>
      </c>
      <c r="O40" s="133" t="s">
        <v>125</v>
      </c>
      <c r="U40" s="28">
        <v>1</v>
      </c>
      <c r="V40" s="28">
        <f t="shared" si="7"/>
        <v>141</v>
      </c>
      <c r="W40" s="34">
        <v>194.86</v>
      </c>
      <c r="X40" s="28">
        <f t="shared" si="8"/>
        <v>1292.92</v>
      </c>
      <c r="Y40" s="29">
        <v>1786.8</v>
      </c>
      <c r="Z40" s="28">
        <f t="shared" si="9"/>
        <v>1433.92</v>
      </c>
      <c r="AA40" s="29">
        <v>1981.66</v>
      </c>
      <c r="AB40" s="28">
        <f t="shared" si="10"/>
        <v>141</v>
      </c>
      <c r="AC40" s="28">
        <v>194.86</v>
      </c>
      <c r="AD40" s="28">
        <f t="shared" si="11"/>
        <v>1292.92</v>
      </c>
      <c r="AE40" s="29">
        <v>1786.8</v>
      </c>
      <c r="AF40" s="100">
        <f t="shared" si="12"/>
        <v>1433.92</v>
      </c>
      <c r="AG40" s="29">
        <v>1981.66</v>
      </c>
      <c r="AH40" t="str">
        <f t="shared" si="1"/>
        <v>nok</v>
      </c>
    </row>
    <row r="41" spans="1:34" ht="42.75">
      <c r="A41" s="126" t="s">
        <v>205</v>
      </c>
      <c r="B41" s="153">
        <v>270889</v>
      </c>
      <c r="C41" s="128" t="s">
        <v>122</v>
      </c>
      <c r="D41" s="129" t="s">
        <v>206</v>
      </c>
      <c r="E41" s="126" t="s">
        <v>204</v>
      </c>
      <c r="F41" s="130">
        <v>1</v>
      </c>
      <c r="G41" s="130">
        <v>1</v>
      </c>
      <c r="H41" s="130">
        <f t="shared" si="2"/>
        <v>724.17</v>
      </c>
      <c r="I41" s="130">
        <f t="shared" si="3"/>
        <v>5140.8900000000003</v>
      </c>
      <c r="J41" s="130">
        <f t="shared" si="4"/>
        <v>5865.06</v>
      </c>
      <c r="K41" s="130">
        <f t="shared" si="5"/>
        <v>724.17</v>
      </c>
      <c r="L41" s="130">
        <f t="shared" si="6"/>
        <v>5140.8900000000003</v>
      </c>
      <c r="M41" s="131">
        <f t="shared" si="0"/>
        <v>5865.06</v>
      </c>
      <c r="N41" s="132">
        <v>1.04E-2</v>
      </c>
      <c r="O41" s="133" t="s">
        <v>125</v>
      </c>
      <c r="U41" s="28">
        <v>1</v>
      </c>
      <c r="V41" s="28">
        <f t="shared" si="7"/>
        <v>724.17</v>
      </c>
      <c r="W41" s="40">
        <v>1000.8</v>
      </c>
      <c r="X41" s="28">
        <f t="shared" si="8"/>
        <v>5140.8900000000003</v>
      </c>
      <c r="Y41" s="29">
        <v>7104.61</v>
      </c>
      <c r="Z41" s="28">
        <f t="shared" si="9"/>
        <v>5865.06</v>
      </c>
      <c r="AA41" s="29">
        <v>8105.41</v>
      </c>
      <c r="AB41" s="28">
        <f t="shared" si="10"/>
        <v>724.17</v>
      </c>
      <c r="AC41" s="29">
        <v>1000.8</v>
      </c>
      <c r="AD41" s="28">
        <f t="shared" si="11"/>
        <v>5140.8900000000003</v>
      </c>
      <c r="AE41" s="29">
        <v>7104.61</v>
      </c>
      <c r="AF41" s="100">
        <f t="shared" si="12"/>
        <v>5865.06</v>
      </c>
      <c r="AG41" s="29">
        <v>8105.41</v>
      </c>
      <c r="AH41" t="str">
        <f t="shared" si="1"/>
        <v>nok</v>
      </c>
    </row>
    <row r="42" spans="1:34" ht="42.75">
      <c r="A42" s="126" t="s">
        <v>207</v>
      </c>
      <c r="B42" s="153">
        <v>271101</v>
      </c>
      <c r="C42" s="128" t="s">
        <v>122</v>
      </c>
      <c r="D42" s="129" t="s">
        <v>208</v>
      </c>
      <c r="E42" s="126" t="s">
        <v>204</v>
      </c>
      <c r="F42" s="130">
        <v>1</v>
      </c>
      <c r="G42" s="130">
        <v>1</v>
      </c>
      <c r="H42" s="130">
        <f t="shared" si="2"/>
        <v>100.45</v>
      </c>
      <c r="I42" s="130">
        <f t="shared" si="3"/>
        <v>3986.22</v>
      </c>
      <c r="J42" s="130">
        <f t="shared" si="4"/>
        <v>4086.6699999999996</v>
      </c>
      <c r="K42" s="130">
        <f t="shared" si="5"/>
        <v>100.45</v>
      </c>
      <c r="L42" s="130">
        <f t="shared" si="6"/>
        <v>3986.22</v>
      </c>
      <c r="M42" s="131">
        <f t="shared" si="0"/>
        <v>4086.6699999999996</v>
      </c>
      <c r="N42" s="132">
        <v>7.3000000000000001E-3</v>
      </c>
      <c r="O42" s="133" t="s">
        <v>125</v>
      </c>
      <c r="U42" s="28">
        <v>1</v>
      </c>
      <c r="V42" s="28">
        <f t="shared" si="7"/>
        <v>100.45</v>
      </c>
      <c r="W42" s="34">
        <v>138.82</v>
      </c>
      <c r="X42" s="28">
        <f t="shared" si="8"/>
        <v>3986.22</v>
      </c>
      <c r="Y42" s="29">
        <v>5508.88</v>
      </c>
      <c r="Z42" s="28">
        <f t="shared" si="9"/>
        <v>4086.6699999999996</v>
      </c>
      <c r="AA42" s="29">
        <v>5647.7</v>
      </c>
      <c r="AB42" s="28">
        <f t="shared" si="10"/>
        <v>100.45</v>
      </c>
      <c r="AC42" s="28">
        <v>138.82</v>
      </c>
      <c r="AD42" s="28">
        <f t="shared" si="11"/>
        <v>3986.22</v>
      </c>
      <c r="AE42" s="29">
        <v>5508.88</v>
      </c>
      <c r="AF42" s="100">
        <f t="shared" si="12"/>
        <v>4086.6699999999996</v>
      </c>
      <c r="AG42" s="29">
        <v>5647.7</v>
      </c>
      <c r="AH42" t="str">
        <f t="shared" si="1"/>
        <v>nok</v>
      </c>
    </row>
    <row r="43" spans="1:34" ht="42.75">
      <c r="A43" s="126" t="s">
        <v>209</v>
      </c>
      <c r="B43" s="153">
        <v>271103</v>
      </c>
      <c r="C43" s="128" t="s">
        <v>122</v>
      </c>
      <c r="D43" s="129" t="s">
        <v>210</v>
      </c>
      <c r="E43" s="126" t="s">
        <v>204</v>
      </c>
      <c r="F43" s="130">
        <v>1</v>
      </c>
      <c r="G43" s="130">
        <v>1</v>
      </c>
      <c r="H43" s="130">
        <f t="shared" si="2"/>
        <v>44.87</v>
      </c>
      <c r="I43" s="130">
        <f t="shared" si="3"/>
        <v>1277.94</v>
      </c>
      <c r="J43" s="130">
        <f t="shared" si="4"/>
        <v>1322.81</v>
      </c>
      <c r="K43" s="130">
        <f t="shared" si="5"/>
        <v>44.87</v>
      </c>
      <c r="L43" s="130">
        <f t="shared" si="6"/>
        <v>1277.94</v>
      </c>
      <c r="M43" s="131">
        <f t="shared" si="0"/>
        <v>1322.81</v>
      </c>
      <c r="N43" s="132">
        <v>2.3999999999999998E-3</v>
      </c>
      <c r="O43" s="133" t="s">
        <v>125</v>
      </c>
      <c r="U43" s="28">
        <v>1</v>
      </c>
      <c r="V43" s="28">
        <f t="shared" si="7"/>
        <v>44.87</v>
      </c>
      <c r="W43" s="30">
        <v>62.02</v>
      </c>
      <c r="X43" s="28">
        <f t="shared" si="8"/>
        <v>1277.94</v>
      </c>
      <c r="Y43" s="29">
        <v>1766.1</v>
      </c>
      <c r="Z43" s="28">
        <f t="shared" si="9"/>
        <v>1322.81</v>
      </c>
      <c r="AA43" s="29">
        <v>1828.12</v>
      </c>
      <c r="AB43" s="28">
        <f t="shared" si="10"/>
        <v>44.87</v>
      </c>
      <c r="AC43" s="28">
        <v>62.02</v>
      </c>
      <c r="AD43" s="28">
        <f t="shared" si="11"/>
        <v>1277.94</v>
      </c>
      <c r="AE43" s="29">
        <v>1766.1</v>
      </c>
      <c r="AF43" s="100">
        <f t="shared" si="12"/>
        <v>1322.81</v>
      </c>
      <c r="AG43" s="29">
        <v>1828.12</v>
      </c>
      <c r="AH43" t="str">
        <f t="shared" si="1"/>
        <v>nok</v>
      </c>
    </row>
    <row r="44" spans="1:34" ht="99.75">
      <c r="A44" s="135" t="s">
        <v>211</v>
      </c>
      <c r="B44" s="155">
        <v>102363</v>
      </c>
      <c r="C44" s="140" t="s">
        <v>147</v>
      </c>
      <c r="D44" s="129" t="s">
        <v>212</v>
      </c>
      <c r="E44" s="135" t="s">
        <v>124</v>
      </c>
      <c r="F44" s="137">
        <v>257.58</v>
      </c>
      <c r="G44" s="137">
        <v>257.58</v>
      </c>
      <c r="H44" s="137">
        <f t="shared" si="2"/>
        <v>24.34</v>
      </c>
      <c r="I44" s="137">
        <f t="shared" si="3"/>
        <v>100.66</v>
      </c>
      <c r="J44" s="137">
        <f t="shared" si="4"/>
        <v>125</v>
      </c>
      <c r="K44" s="137">
        <f t="shared" si="5"/>
        <v>6271.84</v>
      </c>
      <c r="L44" s="137">
        <f t="shared" si="6"/>
        <v>25929.86</v>
      </c>
      <c r="M44" s="138">
        <f t="shared" si="0"/>
        <v>32201.7</v>
      </c>
      <c r="N44" s="139">
        <v>5.74E-2</v>
      </c>
      <c r="O44" s="140" t="s">
        <v>125</v>
      </c>
      <c r="U44" s="31">
        <v>257.58</v>
      </c>
      <c r="V44" s="31">
        <f t="shared" si="7"/>
        <v>24.34</v>
      </c>
      <c r="W44" s="32">
        <v>33.65</v>
      </c>
      <c r="X44" s="31">
        <f t="shared" si="8"/>
        <v>100.66</v>
      </c>
      <c r="Y44" s="31">
        <v>139.12</v>
      </c>
      <c r="Z44" s="31">
        <f t="shared" si="9"/>
        <v>125</v>
      </c>
      <c r="AA44" s="31">
        <v>172.77</v>
      </c>
      <c r="AB44" s="31">
        <f t="shared" si="10"/>
        <v>6271.84</v>
      </c>
      <c r="AC44" s="33">
        <v>8667.56</v>
      </c>
      <c r="AD44" s="31">
        <f t="shared" si="11"/>
        <v>25929.86</v>
      </c>
      <c r="AE44" s="33">
        <v>35834.53</v>
      </c>
      <c r="AF44" s="100">
        <f t="shared" si="12"/>
        <v>32201.7</v>
      </c>
      <c r="AG44" s="33">
        <v>44502.09</v>
      </c>
      <c r="AH44" t="str">
        <f t="shared" si="1"/>
        <v>nok</v>
      </c>
    </row>
    <row r="45" spans="1:34" ht="71.25">
      <c r="A45" s="135" t="s">
        <v>213</v>
      </c>
      <c r="B45" s="155">
        <v>100754</v>
      </c>
      <c r="C45" s="140" t="s">
        <v>147</v>
      </c>
      <c r="D45" s="129" t="s">
        <v>214</v>
      </c>
      <c r="E45" s="135" t="s">
        <v>124</v>
      </c>
      <c r="F45" s="137">
        <v>386.37</v>
      </c>
      <c r="G45" s="137">
        <v>386.37</v>
      </c>
      <c r="H45" s="137">
        <f t="shared" si="2"/>
        <v>13.82</v>
      </c>
      <c r="I45" s="137">
        <f t="shared" si="3"/>
        <v>6.89</v>
      </c>
      <c r="J45" s="137">
        <f t="shared" si="4"/>
        <v>20.71</v>
      </c>
      <c r="K45" s="137">
        <f t="shared" si="5"/>
        <v>5339.92</v>
      </c>
      <c r="L45" s="137">
        <f t="shared" si="6"/>
        <v>2664.37</v>
      </c>
      <c r="M45" s="138">
        <f t="shared" si="0"/>
        <v>8004.29</v>
      </c>
      <c r="N45" s="139">
        <v>1.43E-2</v>
      </c>
      <c r="O45" s="140" t="s">
        <v>125</v>
      </c>
      <c r="U45" s="31">
        <v>386.37</v>
      </c>
      <c r="V45" s="31">
        <f t="shared" si="7"/>
        <v>13.82</v>
      </c>
      <c r="W45" s="32">
        <v>19.100000000000001</v>
      </c>
      <c r="X45" s="31">
        <f t="shared" si="8"/>
        <v>6.89</v>
      </c>
      <c r="Y45" s="31">
        <v>9.5299999999999994</v>
      </c>
      <c r="Z45" s="31">
        <f t="shared" si="9"/>
        <v>20.71</v>
      </c>
      <c r="AA45" s="31">
        <v>28.63</v>
      </c>
      <c r="AB45" s="31">
        <f t="shared" si="10"/>
        <v>5339.92</v>
      </c>
      <c r="AC45" s="33">
        <v>7379.66</v>
      </c>
      <c r="AD45" s="31">
        <f t="shared" si="11"/>
        <v>2664.37</v>
      </c>
      <c r="AE45" s="33">
        <v>3682.11</v>
      </c>
      <c r="AF45" s="100">
        <f t="shared" si="12"/>
        <v>8004.29</v>
      </c>
      <c r="AG45" s="33">
        <v>11061.77</v>
      </c>
      <c r="AH45" t="str">
        <f t="shared" si="1"/>
        <v>nok</v>
      </c>
    </row>
    <row r="46" spans="1:34" ht="15">
      <c r="A46" s="118" t="s">
        <v>215</v>
      </c>
      <c r="B46" s="119"/>
      <c r="C46" s="119"/>
      <c r="D46" s="118" t="s">
        <v>216</v>
      </c>
      <c r="E46" s="119"/>
      <c r="F46" s="119"/>
      <c r="G46" s="119"/>
      <c r="H46" s="119">
        <f t="shared" si="2"/>
        <v>0</v>
      </c>
      <c r="I46" s="119">
        <f t="shared" si="3"/>
        <v>0</v>
      </c>
      <c r="J46" s="119">
        <f t="shared" si="4"/>
        <v>0</v>
      </c>
      <c r="K46" s="119">
        <f t="shared" si="5"/>
        <v>0</v>
      </c>
      <c r="L46" s="119">
        <f t="shared" si="6"/>
        <v>0</v>
      </c>
      <c r="M46" s="120">
        <f t="shared" si="0"/>
        <v>62947.799999999988</v>
      </c>
      <c r="N46" s="121">
        <v>0.11210000000000001</v>
      </c>
      <c r="O46" s="119"/>
      <c r="U46" s="25"/>
      <c r="V46" s="25">
        <f t="shared" si="7"/>
        <v>0</v>
      </c>
      <c r="W46" s="25"/>
      <c r="X46" s="25">
        <f t="shared" si="8"/>
        <v>0</v>
      </c>
      <c r="Y46" s="25"/>
      <c r="Z46" s="25">
        <f t="shared" si="9"/>
        <v>0</v>
      </c>
      <c r="AA46" s="25"/>
      <c r="AB46" s="25">
        <f t="shared" si="10"/>
        <v>0</v>
      </c>
      <c r="AC46" s="25"/>
      <c r="AD46" s="25">
        <f t="shared" si="11"/>
        <v>0</v>
      </c>
      <c r="AE46" s="25"/>
      <c r="AF46" s="98">
        <f>SUM(AF47:AF54)+AF55</f>
        <v>62947.799999999988</v>
      </c>
      <c r="AG46" s="26">
        <v>86992.67</v>
      </c>
      <c r="AH46" t="str">
        <f t="shared" si="1"/>
        <v>nok</v>
      </c>
    </row>
    <row r="47" spans="1:34" ht="57">
      <c r="A47" s="135" t="s">
        <v>217</v>
      </c>
      <c r="B47" s="155">
        <v>89578</v>
      </c>
      <c r="C47" s="140" t="s">
        <v>147</v>
      </c>
      <c r="D47" s="129" t="s">
        <v>218</v>
      </c>
      <c r="E47" s="156" t="s">
        <v>219</v>
      </c>
      <c r="F47" s="137">
        <v>42.5</v>
      </c>
      <c r="G47" s="137">
        <v>42.5</v>
      </c>
      <c r="H47" s="137">
        <f t="shared" si="2"/>
        <v>1.89</v>
      </c>
      <c r="I47" s="137">
        <f t="shared" si="3"/>
        <v>23.22</v>
      </c>
      <c r="J47" s="137">
        <f t="shared" si="4"/>
        <v>25.11</v>
      </c>
      <c r="K47" s="137">
        <f t="shared" si="5"/>
        <v>80.569999999999993</v>
      </c>
      <c r="L47" s="137">
        <f t="shared" si="6"/>
        <v>986.86</v>
      </c>
      <c r="M47" s="138">
        <f t="shared" si="0"/>
        <v>1067.43</v>
      </c>
      <c r="N47" s="139">
        <v>1.9E-3</v>
      </c>
      <c r="O47" s="140" t="s">
        <v>125</v>
      </c>
      <c r="U47" s="31">
        <v>42.5</v>
      </c>
      <c r="V47" s="31">
        <f t="shared" si="7"/>
        <v>1.89</v>
      </c>
      <c r="W47" s="31">
        <v>2.62</v>
      </c>
      <c r="X47" s="31">
        <f t="shared" si="8"/>
        <v>23.22</v>
      </c>
      <c r="Y47" s="31">
        <v>32.090000000000003</v>
      </c>
      <c r="Z47" s="31">
        <f t="shared" si="9"/>
        <v>25.11</v>
      </c>
      <c r="AA47" s="31">
        <v>34.71</v>
      </c>
      <c r="AB47" s="31">
        <f t="shared" si="10"/>
        <v>80.569999999999993</v>
      </c>
      <c r="AC47" s="31">
        <v>111.35</v>
      </c>
      <c r="AD47" s="31">
        <f t="shared" si="11"/>
        <v>986.86</v>
      </c>
      <c r="AE47" s="33">
        <v>1363.82</v>
      </c>
      <c r="AF47" s="100">
        <f t="shared" si="12"/>
        <v>1067.43</v>
      </c>
      <c r="AG47" s="33">
        <v>1475.17</v>
      </c>
      <c r="AH47" t="str">
        <f t="shared" si="1"/>
        <v>nok</v>
      </c>
    </row>
    <row r="48" spans="1:34" ht="57">
      <c r="A48" s="135" t="s">
        <v>220</v>
      </c>
      <c r="B48" s="155">
        <v>89529</v>
      </c>
      <c r="C48" s="140" t="s">
        <v>147</v>
      </c>
      <c r="D48" s="129" t="s">
        <v>221</v>
      </c>
      <c r="E48" s="135" t="s">
        <v>222</v>
      </c>
      <c r="F48" s="137">
        <v>18</v>
      </c>
      <c r="G48" s="137">
        <v>18</v>
      </c>
      <c r="H48" s="137">
        <f t="shared" si="2"/>
        <v>3.23</v>
      </c>
      <c r="I48" s="137">
        <f t="shared" si="3"/>
        <v>23.88</v>
      </c>
      <c r="J48" s="137">
        <f t="shared" si="4"/>
        <v>27.11</v>
      </c>
      <c r="K48" s="137">
        <f t="shared" si="5"/>
        <v>58.22</v>
      </c>
      <c r="L48" s="137">
        <f t="shared" si="6"/>
        <v>429.94</v>
      </c>
      <c r="M48" s="138">
        <f t="shared" si="0"/>
        <v>488.15999999999997</v>
      </c>
      <c r="N48" s="139">
        <v>8.9999999999999998E-4</v>
      </c>
      <c r="O48" s="157" t="s">
        <v>223</v>
      </c>
      <c r="U48" s="31">
        <v>18</v>
      </c>
      <c r="V48" s="31">
        <f t="shared" si="7"/>
        <v>3.23</v>
      </c>
      <c r="W48" s="31">
        <v>4.47</v>
      </c>
      <c r="X48" s="31">
        <f t="shared" si="8"/>
        <v>23.88</v>
      </c>
      <c r="Y48" s="31">
        <v>33.01</v>
      </c>
      <c r="Z48" s="31">
        <f t="shared" si="9"/>
        <v>27.11</v>
      </c>
      <c r="AA48" s="31">
        <v>37.479999999999997</v>
      </c>
      <c r="AB48" s="31">
        <f t="shared" si="10"/>
        <v>58.22</v>
      </c>
      <c r="AC48" s="31">
        <v>80.459999999999994</v>
      </c>
      <c r="AD48" s="31">
        <f t="shared" si="11"/>
        <v>429.94</v>
      </c>
      <c r="AE48" s="31">
        <v>594.17999999999995</v>
      </c>
      <c r="AF48" s="100">
        <f t="shared" si="12"/>
        <v>488.15999999999997</v>
      </c>
      <c r="AG48" s="31">
        <v>674.64</v>
      </c>
      <c r="AH48" t="str">
        <f t="shared" si="1"/>
        <v>nok</v>
      </c>
    </row>
    <row r="49" spans="1:34" ht="57">
      <c r="A49" s="158" t="s">
        <v>224</v>
      </c>
      <c r="B49" s="159">
        <v>94229</v>
      </c>
      <c r="C49" s="160" t="s">
        <v>147</v>
      </c>
      <c r="D49" s="161" t="s">
        <v>225</v>
      </c>
      <c r="E49" s="162" t="s">
        <v>219</v>
      </c>
      <c r="F49" s="163">
        <v>65.8</v>
      </c>
      <c r="G49" s="163">
        <v>65.8</v>
      </c>
      <c r="H49" s="163">
        <f t="shared" si="2"/>
        <v>14.39</v>
      </c>
      <c r="I49" s="163">
        <f t="shared" si="3"/>
        <v>98.02</v>
      </c>
      <c r="J49" s="163">
        <f t="shared" si="4"/>
        <v>112.41</v>
      </c>
      <c r="K49" s="163">
        <f t="shared" si="5"/>
        <v>947.49</v>
      </c>
      <c r="L49" s="163">
        <f t="shared" si="6"/>
        <v>6450.11</v>
      </c>
      <c r="M49" s="164">
        <f t="shared" si="0"/>
        <v>7397.5999999999995</v>
      </c>
      <c r="N49" s="165">
        <v>1.32E-2</v>
      </c>
      <c r="O49" s="166" t="s">
        <v>223</v>
      </c>
      <c r="U49" s="41">
        <v>65.8</v>
      </c>
      <c r="V49" s="41">
        <f t="shared" si="7"/>
        <v>14.39</v>
      </c>
      <c r="W49" s="42">
        <v>19.899999999999999</v>
      </c>
      <c r="X49" s="41">
        <f t="shared" si="8"/>
        <v>98.02</v>
      </c>
      <c r="Y49" s="41">
        <v>135.47</v>
      </c>
      <c r="Z49" s="41">
        <f t="shared" si="9"/>
        <v>112.41</v>
      </c>
      <c r="AA49" s="41">
        <v>155.37</v>
      </c>
      <c r="AB49" s="41">
        <f t="shared" si="10"/>
        <v>947.49</v>
      </c>
      <c r="AC49" s="43">
        <v>1309.42</v>
      </c>
      <c r="AD49" s="41">
        <f t="shared" si="11"/>
        <v>6450.11</v>
      </c>
      <c r="AE49" s="43">
        <v>8913.92</v>
      </c>
      <c r="AF49" s="101">
        <f t="shared" si="12"/>
        <v>7397.5999999999995</v>
      </c>
      <c r="AG49" s="43">
        <v>10223.34</v>
      </c>
      <c r="AH49" t="str">
        <f t="shared" si="1"/>
        <v>nok</v>
      </c>
    </row>
    <row r="50" spans="1:34" ht="71.25">
      <c r="A50" s="167" t="s">
        <v>226</v>
      </c>
      <c r="B50" s="168">
        <v>91175</v>
      </c>
      <c r="C50" s="169" t="s">
        <v>147</v>
      </c>
      <c r="D50" s="170" t="s">
        <v>227</v>
      </c>
      <c r="E50" s="171" t="s">
        <v>219</v>
      </c>
      <c r="F50" s="172">
        <v>33</v>
      </c>
      <c r="G50" s="173">
        <v>33</v>
      </c>
      <c r="H50" s="173">
        <f t="shared" si="2"/>
        <v>1.81</v>
      </c>
      <c r="I50" s="173">
        <f t="shared" si="3"/>
        <v>1.46</v>
      </c>
      <c r="J50" s="173">
        <f t="shared" si="4"/>
        <v>3.27</v>
      </c>
      <c r="K50" s="173">
        <f t="shared" si="5"/>
        <v>59.93</v>
      </c>
      <c r="L50" s="173">
        <f t="shared" si="6"/>
        <v>48.47</v>
      </c>
      <c r="M50" s="174">
        <f t="shared" si="0"/>
        <v>108.4</v>
      </c>
      <c r="N50" s="175">
        <v>2.0000000000000001E-4</v>
      </c>
      <c r="O50" s="169" t="s">
        <v>125</v>
      </c>
      <c r="U50" s="44">
        <v>33</v>
      </c>
      <c r="V50" s="44">
        <f t="shared" si="7"/>
        <v>1.81</v>
      </c>
      <c r="W50" s="44">
        <v>2.5099999999999998</v>
      </c>
      <c r="X50" s="44">
        <f t="shared" si="8"/>
        <v>1.46</v>
      </c>
      <c r="Y50" s="45">
        <v>2.0299999999999998</v>
      </c>
      <c r="Z50" s="44">
        <f t="shared" si="9"/>
        <v>3.27</v>
      </c>
      <c r="AA50" s="44">
        <v>4.54</v>
      </c>
      <c r="AB50" s="44">
        <f t="shared" si="10"/>
        <v>59.93</v>
      </c>
      <c r="AC50" s="44">
        <v>82.83</v>
      </c>
      <c r="AD50" s="44">
        <f t="shared" si="11"/>
        <v>48.47</v>
      </c>
      <c r="AE50" s="44">
        <v>66.989999999999995</v>
      </c>
      <c r="AF50" s="103">
        <f t="shared" si="12"/>
        <v>108.4</v>
      </c>
      <c r="AG50" s="44">
        <v>149.82</v>
      </c>
      <c r="AH50" t="str">
        <f t="shared" si="1"/>
        <v>nok</v>
      </c>
    </row>
    <row r="51" spans="1:34" ht="42.75">
      <c r="A51" s="126" t="s">
        <v>228</v>
      </c>
      <c r="B51" s="153">
        <v>81828</v>
      </c>
      <c r="C51" s="128" t="s">
        <v>122</v>
      </c>
      <c r="D51" s="129" t="s">
        <v>229</v>
      </c>
      <c r="E51" s="126" t="s">
        <v>230</v>
      </c>
      <c r="F51" s="176">
        <v>11</v>
      </c>
      <c r="G51" s="130">
        <v>11</v>
      </c>
      <c r="H51" s="130">
        <f t="shared" si="2"/>
        <v>203.83</v>
      </c>
      <c r="I51" s="130">
        <f t="shared" si="3"/>
        <v>292.24</v>
      </c>
      <c r="J51" s="130">
        <f t="shared" si="4"/>
        <v>496.07000000000005</v>
      </c>
      <c r="K51" s="130">
        <f t="shared" si="5"/>
        <v>2242.21</v>
      </c>
      <c r="L51" s="130">
        <f t="shared" si="6"/>
        <v>3214.64</v>
      </c>
      <c r="M51" s="131">
        <f t="shared" si="0"/>
        <v>5456.85</v>
      </c>
      <c r="N51" s="132">
        <v>9.7000000000000003E-3</v>
      </c>
      <c r="O51" s="177" t="s">
        <v>223</v>
      </c>
      <c r="U51" s="28">
        <v>11</v>
      </c>
      <c r="V51" s="28">
        <f t="shared" si="7"/>
        <v>203.83</v>
      </c>
      <c r="W51" s="34">
        <v>281.7</v>
      </c>
      <c r="X51" s="28">
        <f t="shared" si="8"/>
        <v>292.24</v>
      </c>
      <c r="Y51" s="30">
        <v>403.87</v>
      </c>
      <c r="Z51" s="28">
        <f t="shared" si="9"/>
        <v>496.07000000000005</v>
      </c>
      <c r="AA51" s="28">
        <v>685.57</v>
      </c>
      <c r="AB51" s="28">
        <f t="shared" si="10"/>
        <v>2242.21</v>
      </c>
      <c r="AC51" s="29">
        <v>3098.7</v>
      </c>
      <c r="AD51" s="28">
        <f t="shared" si="11"/>
        <v>3214.64</v>
      </c>
      <c r="AE51" s="29">
        <v>4442.57</v>
      </c>
      <c r="AF51" s="100">
        <f t="shared" si="12"/>
        <v>5456.85</v>
      </c>
      <c r="AG51" s="29">
        <v>7541.27</v>
      </c>
      <c r="AH51" t="str">
        <f t="shared" si="1"/>
        <v>nok</v>
      </c>
    </row>
    <row r="52" spans="1:34" ht="57">
      <c r="A52" s="135" t="s">
        <v>231</v>
      </c>
      <c r="B52" s="155">
        <v>89580</v>
      </c>
      <c r="C52" s="140" t="s">
        <v>147</v>
      </c>
      <c r="D52" s="129" t="s">
        <v>232</v>
      </c>
      <c r="E52" s="156" t="s">
        <v>219</v>
      </c>
      <c r="F52" s="178">
        <v>17.309999999999999</v>
      </c>
      <c r="G52" s="137">
        <v>17.309999999999999</v>
      </c>
      <c r="H52" s="137">
        <f t="shared" si="2"/>
        <v>3.28</v>
      </c>
      <c r="I52" s="137">
        <f t="shared" si="3"/>
        <v>48.79</v>
      </c>
      <c r="J52" s="137">
        <f t="shared" si="4"/>
        <v>52.07</v>
      </c>
      <c r="K52" s="137">
        <f t="shared" si="5"/>
        <v>56.86</v>
      </c>
      <c r="L52" s="137">
        <f t="shared" si="6"/>
        <v>844.6</v>
      </c>
      <c r="M52" s="138">
        <f t="shared" si="0"/>
        <v>901.46</v>
      </c>
      <c r="N52" s="139">
        <v>1.6000000000000001E-3</v>
      </c>
      <c r="O52" s="157" t="s">
        <v>223</v>
      </c>
      <c r="U52" s="31">
        <v>17.309999999999999</v>
      </c>
      <c r="V52" s="31">
        <f t="shared" si="7"/>
        <v>3.28</v>
      </c>
      <c r="W52" s="31">
        <v>4.54</v>
      </c>
      <c r="X52" s="31">
        <f t="shared" si="8"/>
        <v>48.79</v>
      </c>
      <c r="Y52" s="32">
        <v>67.430000000000007</v>
      </c>
      <c r="Z52" s="31">
        <f t="shared" si="9"/>
        <v>52.07</v>
      </c>
      <c r="AA52" s="31">
        <v>71.97</v>
      </c>
      <c r="AB52" s="31">
        <f t="shared" si="10"/>
        <v>56.86</v>
      </c>
      <c r="AC52" s="31">
        <v>78.58</v>
      </c>
      <c r="AD52" s="31">
        <f t="shared" si="11"/>
        <v>844.6</v>
      </c>
      <c r="AE52" s="33">
        <v>1167.22</v>
      </c>
      <c r="AF52" s="100">
        <f t="shared" si="12"/>
        <v>901.46</v>
      </c>
      <c r="AG52" s="33">
        <v>1245.8</v>
      </c>
      <c r="AH52" t="str">
        <f t="shared" si="1"/>
        <v>nok</v>
      </c>
    </row>
    <row r="53" spans="1:34" ht="99.75">
      <c r="A53" s="135" t="s">
        <v>233</v>
      </c>
      <c r="B53" s="179" t="s">
        <v>234</v>
      </c>
      <c r="C53" s="140" t="s">
        <v>169</v>
      </c>
      <c r="D53" s="129" t="s">
        <v>235</v>
      </c>
      <c r="E53" s="156" t="s">
        <v>140</v>
      </c>
      <c r="F53" s="178">
        <v>121.96</v>
      </c>
      <c r="G53" s="137">
        <v>121.96</v>
      </c>
      <c r="H53" s="137">
        <f t="shared" si="2"/>
        <v>50.66</v>
      </c>
      <c r="I53" s="137">
        <f t="shared" si="3"/>
        <v>335.89</v>
      </c>
      <c r="J53" s="137">
        <f t="shared" si="4"/>
        <v>386.54999999999995</v>
      </c>
      <c r="K53" s="137">
        <f t="shared" si="5"/>
        <v>6179.27</v>
      </c>
      <c r="L53" s="137">
        <f t="shared" si="6"/>
        <v>40965.769999999997</v>
      </c>
      <c r="M53" s="138">
        <f t="shared" si="0"/>
        <v>47145.039999999994</v>
      </c>
      <c r="N53" s="139">
        <v>8.4000000000000005E-2</v>
      </c>
      <c r="O53" s="157" t="s">
        <v>223</v>
      </c>
      <c r="U53" s="31">
        <v>121.96</v>
      </c>
      <c r="V53" s="31">
        <f t="shared" si="7"/>
        <v>50.66</v>
      </c>
      <c r="W53" s="32">
        <v>70.02</v>
      </c>
      <c r="X53" s="31">
        <f t="shared" si="8"/>
        <v>335.89</v>
      </c>
      <c r="Y53" s="32">
        <v>464.2</v>
      </c>
      <c r="Z53" s="31">
        <f t="shared" si="9"/>
        <v>386.54999999999995</v>
      </c>
      <c r="AA53" s="31">
        <v>534.22</v>
      </c>
      <c r="AB53" s="31">
        <f t="shared" si="10"/>
        <v>6179.27</v>
      </c>
      <c r="AC53" s="33">
        <v>8539.6299999999992</v>
      </c>
      <c r="AD53" s="31">
        <f t="shared" si="11"/>
        <v>40965.769999999997</v>
      </c>
      <c r="AE53" s="33">
        <v>56613.84</v>
      </c>
      <c r="AF53" s="100">
        <f t="shared" si="12"/>
        <v>47145.039999999994</v>
      </c>
      <c r="AG53" s="33">
        <v>65153.47</v>
      </c>
      <c r="AH53" t="str">
        <f t="shared" si="1"/>
        <v>nok</v>
      </c>
    </row>
    <row r="54" spans="1:34" ht="28.5">
      <c r="A54" s="126" t="s">
        <v>236</v>
      </c>
      <c r="B54" s="154" t="s">
        <v>237</v>
      </c>
      <c r="C54" s="133" t="s">
        <v>169</v>
      </c>
      <c r="D54" s="126" t="s">
        <v>238</v>
      </c>
      <c r="E54" s="126" t="s">
        <v>222</v>
      </c>
      <c r="F54" s="130">
        <v>6</v>
      </c>
      <c r="G54" s="130">
        <v>6</v>
      </c>
      <c r="H54" s="130">
        <f t="shared" si="2"/>
        <v>2.4700000000000002</v>
      </c>
      <c r="I54" s="130">
        <f t="shared" si="3"/>
        <v>18.59</v>
      </c>
      <c r="J54" s="130">
        <f t="shared" si="4"/>
        <v>21.06</v>
      </c>
      <c r="K54" s="130">
        <f t="shared" si="5"/>
        <v>14.84</v>
      </c>
      <c r="L54" s="130">
        <f t="shared" si="6"/>
        <v>111.57</v>
      </c>
      <c r="M54" s="131">
        <f t="shared" si="0"/>
        <v>126.41</v>
      </c>
      <c r="N54" s="132">
        <v>2.0000000000000001E-4</v>
      </c>
      <c r="O54" s="133" t="s">
        <v>125</v>
      </c>
      <c r="U54" s="28">
        <v>6</v>
      </c>
      <c r="V54" s="28">
        <f t="shared" si="7"/>
        <v>2.4700000000000002</v>
      </c>
      <c r="W54" s="28">
        <v>3.42</v>
      </c>
      <c r="X54" s="28">
        <f t="shared" si="8"/>
        <v>18.59</v>
      </c>
      <c r="Y54" s="30">
        <v>25.7</v>
      </c>
      <c r="Z54" s="28">
        <f t="shared" si="9"/>
        <v>21.06</v>
      </c>
      <c r="AA54" s="28">
        <v>29.12</v>
      </c>
      <c r="AB54" s="28">
        <f t="shared" si="10"/>
        <v>14.84</v>
      </c>
      <c r="AC54" s="28">
        <v>20.52</v>
      </c>
      <c r="AD54" s="28">
        <f t="shared" si="11"/>
        <v>111.57</v>
      </c>
      <c r="AE54" s="28">
        <v>154.19999999999999</v>
      </c>
      <c r="AF54" s="100">
        <f t="shared" si="12"/>
        <v>126.41</v>
      </c>
      <c r="AG54" s="28">
        <v>174.72</v>
      </c>
      <c r="AH54" t="str">
        <f t="shared" si="1"/>
        <v>nok</v>
      </c>
    </row>
    <row r="55" spans="1:34" ht="15">
      <c r="A55" s="122" t="s">
        <v>239</v>
      </c>
      <c r="B55" s="123"/>
      <c r="C55" s="123"/>
      <c r="D55" s="122" t="s">
        <v>240</v>
      </c>
      <c r="E55" s="123"/>
      <c r="F55" s="123"/>
      <c r="G55" s="123"/>
      <c r="H55" s="123">
        <f t="shared" si="2"/>
        <v>0</v>
      </c>
      <c r="I55" s="123">
        <f t="shared" si="3"/>
        <v>0</v>
      </c>
      <c r="J55" s="123">
        <f t="shared" si="4"/>
        <v>0</v>
      </c>
      <c r="K55" s="123">
        <f t="shared" si="5"/>
        <v>0</v>
      </c>
      <c r="L55" s="123">
        <f t="shared" si="6"/>
        <v>0</v>
      </c>
      <c r="M55" s="124">
        <f t="shared" si="0"/>
        <v>256.45</v>
      </c>
      <c r="N55" s="125">
        <v>5.0000000000000001E-4</v>
      </c>
      <c r="O55" s="123"/>
      <c r="U55" s="25"/>
      <c r="V55" s="25">
        <f t="shared" si="7"/>
        <v>0</v>
      </c>
      <c r="W55" s="25"/>
      <c r="X55" s="25">
        <f t="shared" si="8"/>
        <v>0</v>
      </c>
      <c r="Y55" s="25"/>
      <c r="Z55" s="25">
        <f t="shared" si="9"/>
        <v>0</v>
      </c>
      <c r="AA55" s="25"/>
      <c r="AB55" s="25">
        <f t="shared" si="10"/>
        <v>0</v>
      </c>
      <c r="AC55" s="25"/>
      <c r="AD55" s="25">
        <f t="shared" si="11"/>
        <v>0</v>
      </c>
      <c r="AE55" s="25"/>
      <c r="AF55" s="98">
        <f>AF56+AF57</f>
        <v>256.45</v>
      </c>
      <c r="AG55" s="39">
        <v>354.44</v>
      </c>
      <c r="AH55" t="str">
        <f t="shared" si="1"/>
        <v>nok</v>
      </c>
    </row>
    <row r="56" spans="1:34" ht="42.75">
      <c r="A56" s="126" t="s">
        <v>241</v>
      </c>
      <c r="B56" s="153">
        <v>93358</v>
      </c>
      <c r="C56" s="133" t="s">
        <v>147</v>
      </c>
      <c r="D56" s="129" t="s">
        <v>242</v>
      </c>
      <c r="E56" s="126" t="s">
        <v>164</v>
      </c>
      <c r="F56" s="130">
        <v>3.03</v>
      </c>
      <c r="G56" s="130">
        <v>3.03</v>
      </c>
      <c r="H56" s="130">
        <f t="shared" si="2"/>
        <v>38.01</v>
      </c>
      <c r="I56" s="130">
        <f t="shared" si="3"/>
        <v>16.8</v>
      </c>
      <c r="J56" s="130">
        <f t="shared" si="4"/>
        <v>54.81</v>
      </c>
      <c r="K56" s="130">
        <f t="shared" si="5"/>
        <v>115.16</v>
      </c>
      <c r="L56" s="130">
        <f t="shared" si="6"/>
        <v>50.91</v>
      </c>
      <c r="M56" s="131">
        <f t="shared" si="0"/>
        <v>166.07</v>
      </c>
      <c r="N56" s="132">
        <v>2.9999999999999997E-4</v>
      </c>
      <c r="O56" s="133" t="s">
        <v>125</v>
      </c>
      <c r="U56" s="28">
        <v>3.03</v>
      </c>
      <c r="V56" s="28">
        <f t="shared" si="7"/>
        <v>38.01</v>
      </c>
      <c r="W56" s="30">
        <v>52.53</v>
      </c>
      <c r="X56" s="28">
        <f t="shared" si="8"/>
        <v>16.8</v>
      </c>
      <c r="Y56" s="30">
        <v>23.22</v>
      </c>
      <c r="Z56" s="28">
        <f t="shared" si="9"/>
        <v>54.81</v>
      </c>
      <c r="AA56" s="28">
        <v>75.75</v>
      </c>
      <c r="AB56" s="28">
        <f t="shared" si="10"/>
        <v>115.16</v>
      </c>
      <c r="AC56" s="28">
        <v>159.16</v>
      </c>
      <c r="AD56" s="28">
        <f t="shared" si="11"/>
        <v>50.91</v>
      </c>
      <c r="AE56" s="28">
        <v>70.36</v>
      </c>
      <c r="AF56" s="100">
        <f t="shared" si="12"/>
        <v>166.07</v>
      </c>
      <c r="AG56" s="28">
        <v>229.52</v>
      </c>
      <c r="AH56" t="str">
        <f t="shared" si="1"/>
        <v>nok</v>
      </c>
    </row>
    <row r="57" spans="1:34" ht="28.5">
      <c r="A57" s="126" t="s">
        <v>243</v>
      </c>
      <c r="B57" s="153">
        <v>96995</v>
      </c>
      <c r="C57" s="133" t="s">
        <v>147</v>
      </c>
      <c r="D57" s="126" t="s">
        <v>244</v>
      </c>
      <c r="E57" s="126" t="s">
        <v>164</v>
      </c>
      <c r="F57" s="130">
        <v>2.72</v>
      </c>
      <c r="G57" s="130">
        <v>2.72</v>
      </c>
      <c r="H57" s="130">
        <f t="shared" si="2"/>
        <v>23.04</v>
      </c>
      <c r="I57" s="130">
        <f t="shared" si="3"/>
        <v>10.18</v>
      </c>
      <c r="J57" s="130">
        <f t="shared" si="4"/>
        <v>33.22</v>
      </c>
      <c r="K57" s="130">
        <f t="shared" si="5"/>
        <v>62.68</v>
      </c>
      <c r="L57" s="130">
        <f t="shared" si="6"/>
        <v>27.7</v>
      </c>
      <c r="M57" s="131">
        <f t="shared" si="0"/>
        <v>90.38</v>
      </c>
      <c r="N57" s="132">
        <v>2.0000000000000001E-4</v>
      </c>
      <c r="O57" s="133" t="s">
        <v>125</v>
      </c>
      <c r="U57" s="28">
        <v>2.72</v>
      </c>
      <c r="V57" s="28">
        <f t="shared" si="7"/>
        <v>23.04</v>
      </c>
      <c r="W57" s="30">
        <v>31.85</v>
      </c>
      <c r="X57" s="28">
        <f t="shared" si="8"/>
        <v>10.18</v>
      </c>
      <c r="Y57" s="30">
        <v>14.08</v>
      </c>
      <c r="Z57" s="28">
        <f t="shared" si="9"/>
        <v>33.22</v>
      </c>
      <c r="AA57" s="28">
        <v>45.93</v>
      </c>
      <c r="AB57" s="28">
        <f t="shared" si="10"/>
        <v>62.68</v>
      </c>
      <c r="AC57" s="28">
        <v>86.63</v>
      </c>
      <c r="AD57" s="28">
        <f t="shared" si="11"/>
        <v>27.7</v>
      </c>
      <c r="AE57" s="28">
        <v>38.29</v>
      </c>
      <c r="AF57" s="100">
        <f t="shared" si="12"/>
        <v>90.38</v>
      </c>
      <c r="AG57" s="28">
        <v>124.92</v>
      </c>
      <c r="AH57" t="str">
        <f t="shared" si="1"/>
        <v>nok</v>
      </c>
    </row>
    <row r="58" spans="1:34" ht="45">
      <c r="A58" s="118" t="s">
        <v>245</v>
      </c>
      <c r="B58" s="180"/>
      <c r="C58" s="180"/>
      <c r="D58" s="181" t="s">
        <v>246</v>
      </c>
      <c r="E58" s="180"/>
      <c r="F58" s="180"/>
      <c r="G58" s="180"/>
      <c r="H58" s="180">
        <f t="shared" si="2"/>
        <v>0</v>
      </c>
      <c r="I58" s="180">
        <f t="shared" si="3"/>
        <v>0</v>
      </c>
      <c r="J58" s="180">
        <f t="shared" si="4"/>
        <v>0</v>
      </c>
      <c r="K58" s="180">
        <f t="shared" si="5"/>
        <v>0</v>
      </c>
      <c r="L58" s="180">
        <f t="shared" si="6"/>
        <v>0</v>
      </c>
      <c r="M58" s="182">
        <f t="shared" si="0"/>
        <v>294060.02</v>
      </c>
      <c r="N58" s="121">
        <v>0.52370000000000005</v>
      </c>
      <c r="O58" s="180"/>
      <c r="U58" s="46"/>
      <c r="V58" s="46">
        <f t="shared" si="7"/>
        <v>0</v>
      </c>
      <c r="W58" s="46"/>
      <c r="X58" s="46">
        <f t="shared" si="8"/>
        <v>0</v>
      </c>
      <c r="Y58" s="46"/>
      <c r="Z58" s="46">
        <f t="shared" si="9"/>
        <v>0</v>
      </c>
      <c r="AA58" s="46"/>
      <c r="AB58" s="46">
        <f t="shared" si="10"/>
        <v>0</v>
      </c>
      <c r="AC58" s="46"/>
      <c r="AD58" s="46">
        <f t="shared" si="11"/>
        <v>0</v>
      </c>
      <c r="AE58" s="46"/>
      <c r="AF58" s="98">
        <f>AF59+AF62+AF67</f>
        <v>294060.02</v>
      </c>
      <c r="AG58" s="26">
        <v>406384.88</v>
      </c>
      <c r="AH58" t="str">
        <f t="shared" si="1"/>
        <v>nok</v>
      </c>
    </row>
    <row r="59" spans="1:34" ht="15">
      <c r="A59" s="122" t="s">
        <v>247</v>
      </c>
      <c r="B59" s="123"/>
      <c r="C59" s="123"/>
      <c r="D59" s="122" t="s">
        <v>248</v>
      </c>
      <c r="E59" s="123"/>
      <c r="F59" s="123"/>
      <c r="G59" s="123"/>
      <c r="H59" s="123">
        <f t="shared" si="2"/>
        <v>0</v>
      </c>
      <c r="I59" s="123">
        <f t="shared" si="3"/>
        <v>0</v>
      </c>
      <c r="J59" s="123">
        <f t="shared" si="4"/>
        <v>0</v>
      </c>
      <c r="K59" s="123">
        <f t="shared" si="5"/>
        <v>0</v>
      </c>
      <c r="L59" s="123">
        <f t="shared" si="6"/>
        <v>0</v>
      </c>
      <c r="M59" s="124">
        <f t="shared" si="0"/>
        <v>3871.51</v>
      </c>
      <c r="N59" s="125">
        <v>6.8999999999999999E-3</v>
      </c>
      <c r="O59" s="123"/>
      <c r="U59" s="25"/>
      <c r="V59" s="25">
        <f t="shared" si="7"/>
        <v>0</v>
      </c>
      <c r="W59" s="25"/>
      <c r="X59" s="25">
        <f t="shared" si="8"/>
        <v>0</v>
      </c>
      <c r="Y59" s="25"/>
      <c r="Z59" s="25">
        <f t="shared" si="9"/>
        <v>0</v>
      </c>
      <c r="AA59" s="25"/>
      <c r="AB59" s="25">
        <f t="shared" si="10"/>
        <v>0</v>
      </c>
      <c r="AC59" s="25"/>
      <c r="AD59" s="25">
        <f t="shared" si="11"/>
        <v>0</v>
      </c>
      <c r="AE59" s="25"/>
      <c r="AF59" s="98">
        <f>AF60+AF61</f>
        <v>3871.51</v>
      </c>
      <c r="AG59" s="26">
        <v>5350.37</v>
      </c>
      <c r="AH59" t="str">
        <f t="shared" si="1"/>
        <v>nok</v>
      </c>
    </row>
    <row r="60" spans="1:34" ht="71.25">
      <c r="A60" s="135" t="s">
        <v>249</v>
      </c>
      <c r="B60" s="155">
        <v>92720</v>
      </c>
      <c r="C60" s="140" t="s">
        <v>147</v>
      </c>
      <c r="D60" s="129" t="s">
        <v>250</v>
      </c>
      <c r="E60" s="135" t="s">
        <v>164</v>
      </c>
      <c r="F60" s="137">
        <v>5.4</v>
      </c>
      <c r="G60" s="137">
        <v>5.4</v>
      </c>
      <c r="H60" s="137">
        <f t="shared" si="2"/>
        <v>17.489999999999998</v>
      </c>
      <c r="I60" s="137">
        <f t="shared" si="3"/>
        <v>504.72</v>
      </c>
      <c r="J60" s="137">
        <f t="shared" si="4"/>
        <v>522.21</v>
      </c>
      <c r="K60" s="137">
        <f t="shared" si="5"/>
        <v>94.48</v>
      </c>
      <c r="L60" s="137">
        <f t="shared" si="6"/>
        <v>2725.51</v>
      </c>
      <c r="M60" s="138">
        <f t="shared" si="0"/>
        <v>2819.9900000000002</v>
      </c>
      <c r="N60" s="139">
        <v>5.0000000000000001E-3</v>
      </c>
      <c r="O60" s="140" t="s">
        <v>125</v>
      </c>
      <c r="U60" s="31">
        <v>5.4</v>
      </c>
      <c r="V60" s="31">
        <f t="shared" si="7"/>
        <v>17.489999999999998</v>
      </c>
      <c r="W60" s="32">
        <v>24.18</v>
      </c>
      <c r="X60" s="31">
        <f t="shared" si="8"/>
        <v>504.72</v>
      </c>
      <c r="Y60" s="32">
        <v>697.52</v>
      </c>
      <c r="Z60" s="31">
        <f t="shared" si="9"/>
        <v>522.21</v>
      </c>
      <c r="AA60" s="31">
        <v>721.7</v>
      </c>
      <c r="AB60" s="31">
        <f t="shared" si="10"/>
        <v>94.48</v>
      </c>
      <c r="AC60" s="31">
        <v>130.57</v>
      </c>
      <c r="AD60" s="31">
        <f t="shared" si="11"/>
        <v>2725.51</v>
      </c>
      <c r="AE60" s="33">
        <v>3766.61</v>
      </c>
      <c r="AF60" s="100">
        <f t="shared" si="12"/>
        <v>2819.9900000000002</v>
      </c>
      <c r="AG60" s="33">
        <v>3897.18</v>
      </c>
      <c r="AH60" t="str">
        <f t="shared" si="1"/>
        <v>nok</v>
      </c>
    </row>
    <row r="61" spans="1:34" ht="85.5">
      <c r="A61" s="135" t="s">
        <v>251</v>
      </c>
      <c r="B61" s="155">
        <v>92443</v>
      </c>
      <c r="C61" s="140" t="s">
        <v>147</v>
      </c>
      <c r="D61" s="129" t="s">
        <v>252</v>
      </c>
      <c r="E61" s="135" t="s">
        <v>124</v>
      </c>
      <c r="F61" s="178">
        <v>30.6</v>
      </c>
      <c r="G61" s="137">
        <v>30.6</v>
      </c>
      <c r="H61" s="137">
        <f t="shared" si="2"/>
        <v>11.77</v>
      </c>
      <c r="I61" s="137">
        <f t="shared" si="3"/>
        <v>22.59</v>
      </c>
      <c r="J61" s="137">
        <f t="shared" si="4"/>
        <v>34.36</v>
      </c>
      <c r="K61" s="137">
        <f t="shared" si="5"/>
        <v>360.25</v>
      </c>
      <c r="L61" s="137">
        <f t="shared" si="6"/>
        <v>691.27</v>
      </c>
      <c r="M61" s="138">
        <f t="shared" si="0"/>
        <v>1051.52</v>
      </c>
      <c r="N61" s="139">
        <v>1.9E-3</v>
      </c>
      <c r="O61" s="140" t="s">
        <v>125</v>
      </c>
      <c r="U61" s="31">
        <v>30.6</v>
      </c>
      <c r="V61" s="31">
        <f t="shared" si="7"/>
        <v>11.77</v>
      </c>
      <c r="W61" s="32">
        <v>16.27</v>
      </c>
      <c r="X61" s="31">
        <f t="shared" si="8"/>
        <v>22.59</v>
      </c>
      <c r="Y61" s="32">
        <v>31.22</v>
      </c>
      <c r="Z61" s="31">
        <f t="shared" si="9"/>
        <v>34.36</v>
      </c>
      <c r="AA61" s="31">
        <v>47.49</v>
      </c>
      <c r="AB61" s="31">
        <f t="shared" si="10"/>
        <v>360.25</v>
      </c>
      <c r="AC61" s="31">
        <v>497.86</v>
      </c>
      <c r="AD61" s="31">
        <f t="shared" si="11"/>
        <v>691.27</v>
      </c>
      <c r="AE61" s="31">
        <v>955.33</v>
      </c>
      <c r="AF61" s="100">
        <f t="shared" si="12"/>
        <v>1051.52</v>
      </c>
      <c r="AG61" s="33">
        <v>1453.19</v>
      </c>
      <c r="AH61" t="str">
        <f t="shared" si="1"/>
        <v>nok</v>
      </c>
    </row>
    <row r="62" spans="1:34" ht="15">
      <c r="A62" s="122" t="s">
        <v>253</v>
      </c>
      <c r="B62" s="123"/>
      <c r="C62" s="123"/>
      <c r="D62" s="122" t="s">
        <v>254</v>
      </c>
      <c r="E62" s="123"/>
      <c r="F62" s="123"/>
      <c r="G62" s="123"/>
      <c r="H62" s="123">
        <f t="shared" si="2"/>
        <v>0</v>
      </c>
      <c r="I62" s="123">
        <f t="shared" si="3"/>
        <v>0</v>
      </c>
      <c r="J62" s="123">
        <f t="shared" si="4"/>
        <v>0</v>
      </c>
      <c r="K62" s="123">
        <f t="shared" si="5"/>
        <v>0</v>
      </c>
      <c r="L62" s="123">
        <f t="shared" si="6"/>
        <v>0</v>
      </c>
      <c r="M62" s="124">
        <f t="shared" si="0"/>
        <v>255504.69</v>
      </c>
      <c r="N62" s="125">
        <v>0.4551</v>
      </c>
      <c r="O62" s="123"/>
      <c r="U62" s="25"/>
      <c r="V62" s="25">
        <f t="shared" si="7"/>
        <v>0</v>
      </c>
      <c r="W62" s="25"/>
      <c r="X62" s="25">
        <f t="shared" si="8"/>
        <v>0</v>
      </c>
      <c r="Y62" s="25"/>
      <c r="Z62" s="25">
        <f t="shared" si="9"/>
        <v>0</v>
      </c>
      <c r="AA62" s="25"/>
      <c r="AB62" s="25">
        <f t="shared" si="10"/>
        <v>0</v>
      </c>
      <c r="AC62" s="25"/>
      <c r="AD62" s="25">
        <f t="shared" si="11"/>
        <v>0</v>
      </c>
      <c r="AE62" s="25"/>
      <c r="AF62" s="98">
        <f>SUM(AF63:AF66)</f>
        <v>255504.69</v>
      </c>
      <c r="AG62" s="26">
        <v>353102.15</v>
      </c>
      <c r="AH62" t="str">
        <f t="shared" si="1"/>
        <v>nok</v>
      </c>
    </row>
    <row r="63" spans="1:34" ht="42.75">
      <c r="A63" s="126" t="s">
        <v>255</v>
      </c>
      <c r="B63" s="153">
        <v>160966</v>
      </c>
      <c r="C63" s="128" t="s">
        <v>122</v>
      </c>
      <c r="D63" s="129" t="s">
        <v>256</v>
      </c>
      <c r="E63" s="126" t="s">
        <v>124</v>
      </c>
      <c r="F63" s="176">
        <v>1031.6400000000001</v>
      </c>
      <c r="G63" s="130">
        <v>1031.6400000000001</v>
      </c>
      <c r="H63" s="130">
        <f t="shared" si="2"/>
        <v>4.28</v>
      </c>
      <c r="I63" s="130">
        <f t="shared" si="3"/>
        <v>57.55</v>
      </c>
      <c r="J63" s="130">
        <f t="shared" si="4"/>
        <v>61.83</v>
      </c>
      <c r="K63" s="130">
        <f t="shared" si="5"/>
        <v>4419.24</v>
      </c>
      <c r="L63" s="130">
        <f t="shared" si="6"/>
        <v>59376.19</v>
      </c>
      <c r="M63" s="131">
        <f t="shared" si="0"/>
        <v>63795.43</v>
      </c>
      <c r="N63" s="132">
        <v>0.11360000000000001</v>
      </c>
      <c r="O63" s="133" t="s">
        <v>125</v>
      </c>
      <c r="U63" s="28">
        <v>1031.6400000000001</v>
      </c>
      <c r="V63" s="28">
        <f t="shared" si="7"/>
        <v>4.28</v>
      </c>
      <c r="W63" s="28">
        <v>5.92</v>
      </c>
      <c r="X63" s="28">
        <f t="shared" si="8"/>
        <v>57.55</v>
      </c>
      <c r="Y63" s="30">
        <v>79.540000000000006</v>
      </c>
      <c r="Z63" s="28">
        <f t="shared" si="9"/>
        <v>61.83</v>
      </c>
      <c r="AA63" s="28">
        <v>85.46</v>
      </c>
      <c r="AB63" s="28">
        <f t="shared" si="10"/>
        <v>4419.24</v>
      </c>
      <c r="AC63" s="29">
        <v>6107.3</v>
      </c>
      <c r="AD63" s="28">
        <f t="shared" si="11"/>
        <v>59376.19</v>
      </c>
      <c r="AE63" s="29">
        <v>82056.649999999994</v>
      </c>
      <c r="AF63" s="100">
        <f t="shared" si="12"/>
        <v>63795.43</v>
      </c>
      <c r="AG63" s="29">
        <v>88163.95</v>
      </c>
      <c r="AH63" t="str">
        <f t="shared" si="1"/>
        <v>nok</v>
      </c>
    </row>
    <row r="64" spans="1:34" ht="42.75">
      <c r="A64" s="126" t="s">
        <v>257</v>
      </c>
      <c r="B64" s="153">
        <v>160911</v>
      </c>
      <c r="C64" s="128" t="s">
        <v>122</v>
      </c>
      <c r="D64" s="129" t="s">
        <v>258</v>
      </c>
      <c r="E64" s="126" t="s">
        <v>124</v>
      </c>
      <c r="F64" s="176">
        <v>51.87</v>
      </c>
      <c r="G64" s="130">
        <v>51.87</v>
      </c>
      <c r="H64" s="130">
        <f t="shared" si="2"/>
        <v>4.28</v>
      </c>
      <c r="I64" s="130">
        <f t="shared" si="3"/>
        <v>69.66</v>
      </c>
      <c r="J64" s="130">
        <f t="shared" si="4"/>
        <v>73.94</v>
      </c>
      <c r="K64" s="130">
        <f t="shared" si="5"/>
        <v>222.19</v>
      </c>
      <c r="L64" s="130">
        <f t="shared" si="6"/>
        <v>3613.31</v>
      </c>
      <c r="M64" s="131">
        <f t="shared" si="0"/>
        <v>3835.5</v>
      </c>
      <c r="N64" s="132">
        <v>6.7999999999999996E-3</v>
      </c>
      <c r="O64" s="133" t="s">
        <v>125</v>
      </c>
      <c r="U64" s="28">
        <v>51.87</v>
      </c>
      <c r="V64" s="28">
        <f t="shared" si="7"/>
        <v>4.28</v>
      </c>
      <c r="W64" s="28">
        <v>5.92</v>
      </c>
      <c r="X64" s="28">
        <f t="shared" si="8"/>
        <v>69.66</v>
      </c>
      <c r="Y64" s="30">
        <v>96.27</v>
      </c>
      <c r="Z64" s="28">
        <f t="shared" si="9"/>
        <v>73.94</v>
      </c>
      <c r="AA64" s="28">
        <v>102.19</v>
      </c>
      <c r="AB64" s="28">
        <f t="shared" si="10"/>
        <v>222.19</v>
      </c>
      <c r="AC64" s="28">
        <v>307.07</v>
      </c>
      <c r="AD64" s="28">
        <f t="shared" si="11"/>
        <v>3613.31</v>
      </c>
      <c r="AE64" s="29">
        <v>4993.5200000000004</v>
      </c>
      <c r="AF64" s="100">
        <f t="shared" si="12"/>
        <v>3835.5</v>
      </c>
      <c r="AG64" s="29">
        <v>5300.59</v>
      </c>
      <c r="AH64" t="str">
        <f t="shared" si="1"/>
        <v>nok</v>
      </c>
    </row>
    <row r="65" spans="1:34" ht="85.5">
      <c r="A65" s="135" t="s">
        <v>259</v>
      </c>
      <c r="B65" s="155">
        <v>100722</v>
      </c>
      <c r="C65" s="140" t="s">
        <v>147</v>
      </c>
      <c r="D65" s="129" t="s">
        <v>260</v>
      </c>
      <c r="E65" s="135" t="s">
        <v>124</v>
      </c>
      <c r="F65" s="178">
        <v>1031.6400000000001</v>
      </c>
      <c r="G65" s="137">
        <v>1031.6400000000001</v>
      </c>
      <c r="H65" s="137">
        <f t="shared" si="2"/>
        <v>10.29</v>
      </c>
      <c r="I65" s="137">
        <f t="shared" si="3"/>
        <v>6.62</v>
      </c>
      <c r="J65" s="137">
        <f t="shared" si="4"/>
        <v>16.91</v>
      </c>
      <c r="K65" s="137">
        <f t="shared" si="5"/>
        <v>10622.61</v>
      </c>
      <c r="L65" s="137">
        <f t="shared" si="6"/>
        <v>6837.88</v>
      </c>
      <c r="M65" s="138">
        <f t="shared" si="0"/>
        <v>17460.490000000002</v>
      </c>
      <c r="N65" s="139">
        <v>3.1099999999999999E-2</v>
      </c>
      <c r="O65" s="140" t="s">
        <v>125</v>
      </c>
      <c r="U65" s="31">
        <v>1031.6400000000001</v>
      </c>
      <c r="V65" s="31">
        <f t="shared" si="7"/>
        <v>10.29</v>
      </c>
      <c r="W65" s="32">
        <v>14.23</v>
      </c>
      <c r="X65" s="31">
        <f t="shared" si="8"/>
        <v>6.62</v>
      </c>
      <c r="Y65" s="32">
        <v>9.16</v>
      </c>
      <c r="Z65" s="31">
        <f t="shared" si="9"/>
        <v>16.91</v>
      </c>
      <c r="AA65" s="31">
        <v>23.39</v>
      </c>
      <c r="AB65" s="31">
        <f t="shared" si="10"/>
        <v>10622.61</v>
      </c>
      <c r="AC65" s="33">
        <v>14680.23</v>
      </c>
      <c r="AD65" s="31">
        <f t="shared" si="11"/>
        <v>6837.88</v>
      </c>
      <c r="AE65" s="33">
        <v>9449.82</v>
      </c>
      <c r="AF65" s="100">
        <f t="shared" si="12"/>
        <v>17460.490000000002</v>
      </c>
      <c r="AG65" s="33">
        <v>24130.05</v>
      </c>
      <c r="AH65" t="str">
        <f t="shared" si="1"/>
        <v>nok</v>
      </c>
    </row>
    <row r="66" spans="1:34" ht="85.5">
      <c r="A66" s="135" t="s">
        <v>261</v>
      </c>
      <c r="B66" s="155">
        <v>100773</v>
      </c>
      <c r="C66" s="140" t="s">
        <v>147</v>
      </c>
      <c r="D66" s="129" t="s">
        <v>262</v>
      </c>
      <c r="E66" s="135" t="s">
        <v>263</v>
      </c>
      <c r="F66" s="183">
        <v>10953.84</v>
      </c>
      <c r="G66" s="137">
        <v>10953.84</v>
      </c>
      <c r="H66" s="137">
        <f t="shared" si="2"/>
        <v>0.84</v>
      </c>
      <c r="I66" s="137">
        <f t="shared" si="3"/>
        <v>14.71</v>
      </c>
      <c r="J66" s="137">
        <f t="shared" si="4"/>
        <v>15.55</v>
      </c>
      <c r="K66" s="137">
        <f t="shared" si="5"/>
        <v>9273.65</v>
      </c>
      <c r="L66" s="137">
        <f t="shared" si="6"/>
        <v>161139.62</v>
      </c>
      <c r="M66" s="138">
        <f t="shared" si="0"/>
        <v>170413.27</v>
      </c>
      <c r="N66" s="139">
        <v>0.30349999999999999</v>
      </c>
      <c r="O66" s="140" t="s">
        <v>125</v>
      </c>
      <c r="U66" s="31">
        <v>10953.84</v>
      </c>
      <c r="V66" s="31">
        <f t="shared" si="7"/>
        <v>0.84</v>
      </c>
      <c r="W66" s="31">
        <v>1.17</v>
      </c>
      <c r="X66" s="31">
        <f t="shared" si="8"/>
        <v>14.71</v>
      </c>
      <c r="Y66" s="32">
        <v>20.329999999999998</v>
      </c>
      <c r="Z66" s="31">
        <f t="shared" si="9"/>
        <v>15.55</v>
      </c>
      <c r="AA66" s="31">
        <v>21.5</v>
      </c>
      <c r="AB66" s="31">
        <f t="shared" si="10"/>
        <v>9273.65</v>
      </c>
      <c r="AC66" s="33">
        <v>12815.99</v>
      </c>
      <c r="AD66" s="31">
        <f t="shared" si="11"/>
        <v>161139.62</v>
      </c>
      <c r="AE66" s="33">
        <v>222691.57</v>
      </c>
      <c r="AF66" s="100">
        <f t="shared" si="12"/>
        <v>170413.27</v>
      </c>
      <c r="AG66" s="33">
        <v>235507.56</v>
      </c>
      <c r="AH66" t="str">
        <f t="shared" si="1"/>
        <v>nok</v>
      </c>
    </row>
    <row r="67" spans="1:34" ht="15">
      <c r="A67" s="122" t="s">
        <v>264</v>
      </c>
      <c r="B67" s="123"/>
      <c r="C67" s="123"/>
      <c r="D67" s="122" t="s">
        <v>265</v>
      </c>
      <c r="E67" s="123"/>
      <c r="F67" s="123"/>
      <c r="G67" s="123"/>
      <c r="H67" s="123">
        <f t="shared" si="2"/>
        <v>0</v>
      </c>
      <c r="I67" s="123">
        <f t="shared" si="3"/>
        <v>0</v>
      </c>
      <c r="J67" s="123">
        <f t="shared" si="4"/>
        <v>0</v>
      </c>
      <c r="K67" s="123">
        <f t="shared" si="5"/>
        <v>0</v>
      </c>
      <c r="L67" s="123">
        <f t="shared" si="6"/>
        <v>0</v>
      </c>
      <c r="M67" s="124">
        <f t="shared" si="0"/>
        <v>34683.82</v>
      </c>
      <c r="N67" s="125">
        <v>6.1800000000000001E-2</v>
      </c>
      <c r="O67" s="123"/>
      <c r="U67" s="25"/>
      <c r="V67" s="25">
        <f t="shared" si="7"/>
        <v>0</v>
      </c>
      <c r="W67" s="25"/>
      <c r="X67" s="25">
        <f t="shared" si="8"/>
        <v>0</v>
      </c>
      <c r="Y67" s="25"/>
      <c r="Z67" s="25">
        <f t="shared" si="9"/>
        <v>0</v>
      </c>
      <c r="AA67" s="25"/>
      <c r="AB67" s="25">
        <f t="shared" si="10"/>
        <v>0</v>
      </c>
      <c r="AC67" s="25"/>
      <c r="AD67" s="25">
        <f t="shared" si="11"/>
        <v>0</v>
      </c>
      <c r="AE67" s="25"/>
      <c r="AF67" s="98">
        <f>SUM(AF68:AF71)</f>
        <v>34683.82</v>
      </c>
      <c r="AG67" s="26">
        <v>47932.36</v>
      </c>
      <c r="AH67" t="str">
        <f t="shared" si="1"/>
        <v>nok</v>
      </c>
    </row>
    <row r="68" spans="1:34" ht="28.5">
      <c r="A68" s="126" t="s">
        <v>266</v>
      </c>
      <c r="B68" s="153">
        <v>72815</v>
      </c>
      <c r="C68" s="133" t="s">
        <v>147</v>
      </c>
      <c r="D68" s="126" t="s">
        <v>267</v>
      </c>
      <c r="E68" s="126" t="s">
        <v>124</v>
      </c>
      <c r="F68" s="176">
        <v>61.2</v>
      </c>
      <c r="G68" s="130">
        <v>61.2</v>
      </c>
      <c r="H68" s="130">
        <f t="shared" si="2"/>
        <v>12.45</v>
      </c>
      <c r="I68" s="130">
        <f t="shared" si="3"/>
        <v>30.46</v>
      </c>
      <c r="J68" s="130">
        <f t="shared" si="4"/>
        <v>42.91</v>
      </c>
      <c r="K68" s="130">
        <f t="shared" si="5"/>
        <v>762.13</v>
      </c>
      <c r="L68" s="130">
        <f t="shared" si="6"/>
        <v>1864.36</v>
      </c>
      <c r="M68" s="131">
        <f t="shared" si="0"/>
        <v>2626.49</v>
      </c>
      <c r="N68" s="132">
        <v>4.7000000000000002E-3</v>
      </c>
      <c r="O68" s="133" t="s">
        <v>125</v>
      </c>
      <c r="U68" s="28">
        <v>61.2</v>
      </c>
      <c r="V68" s="28">
        <f t="shared" si="7"/>
        <v>12.45</v>
      </c>
      <c r="W68" s="30">
        <v>17.21</v>
      </c>
      <c r="X68" s="28">
        <f t="shared" si="8"/>
        <v>30.46</v>
      </c>
      <c r="Y68" s="30">
        <v>42.1</v>
      </c>
      <c r="Z68" s="28">
        <f t="shared" si="9"/>
        <v>42.91</v>
      </c>
      <c r="AA68" s="28">
        <v>59.31</v>
      </c>
      <c r="AB68" s="28">
        <f t="shared" si="10"/>
        <v>762.13</v>
      </c>
      <c r="AC68" s="29">
        <v>1053.25</v>
      </c>
      <c r="AD68" s="28">
        <f t="shared" si="11"/>
        <v>1864.36</v>
      </c>
      <c r="AE68" s="29">
        <v>2576.52</v>
      </c>
      <c r="AF68" s="100">
        <f t="shared" si="12"/>
        <v>2626.49</v>
      </c>
      <c r="AG68" s="29">
        <v>3629.77</v>
      </c>
      <c r="AH68" t="str">
        <f t="shared" si="1"/>
        <v>nok</v>
      </c>
    </row>
    <row r="69" spans="1:34" ht="85.5">
      <c r="A69" s="135" t="s">
        <v>268</v>
      </c>
      <c r="B69" s="155">
        <v>100742</v>
      </c>
      <c r="C69" s="140" t="s">
        <v>147</v>
      </c>
      <c r="D69" s="129" t="s">
        <v>269</v>
      </c>
      <c r="E69" s="135" t="s">
        <v>124</v>
      </c>
      <c r="F69" s="178">
        <v>298.67</v>
      </c>
      <c r="G69" s="137">
        <v>298.67</v>
      </c>
      <c r="H69" s="137">
        <f t="shared" si="2"/>
        <v>10.29</v>
      </c>
      <c r="I69" s="137">
        <f t="shared" si="3"/>
        <v>6.97</v>
      </c>
      <c r="J69" s="137">
        <f t="shared" si="4"/>
        <v>17.259999999999998</v>
      </c>
      <c r="K69" s="137">
        <f t="shared" si="5"/>
        <v>3075.35</v>
      </c>
      <c r="L69" s="137">
        <f t="shared" si="6"/>
        <v>2083.37</v>
      </c>
      <c r="M69" s="138">
        <f t="shared" ref="M69:M105" si="13">AF69</f>
        <v>5158.7199999999993</v>
      </c>
      <c r="N69" s="139">
        <v>9.1999999999999998E-3</v>
      </c>
      <c r="O69" s="140" t="s">
        <v>125</v>
      </c>
      <c r="U69" s="31">
        <v>298.67</v>
      </c>
      <c r="V69" s="31">
        <f t="shared" si="7"/>
        <v>10.29</v>
      </c>
      <c r="W69" s="32">
        <v>14.23</v>
      </c>
      <c r="X69" s="31">
        <f t="shared" si="8"/>
        <v>6.97</v>
      </c>
      <c r="Y69" s="32">
        <v>9.64</v>
      </c>
      <c r="Z69" s="31">
        <f t="shared" si="9"/>
        <v>17.259999999999998</v>
      </c>
      <c r="AA69" s="31">
        <v>23.87</v>
      </c>
      <c r="AB69" s="31">
        <f t="shared" si="10"/>
        <v>3075.35</v>
      </c>
      <c r="AC69" s="33">
        <v>4250.07</v>
      </c>
      <c r="AD69" s="31">
        <f t="shared" si="11"/>
        <v>2083.37</v>
      </c>
      <c r="AE69" s="33">
        <v>2879.18</v>
      </c>
      <c r="AF69" s="100">
        <f t="shared" si="12"/>
        <v>5158.7199999999993</v>
      </c>
      <c r="AG69" s="33">
        <v>7129.25</v>
      </c>
      <c r="AH69" t="str">
        <f t="shared" ref="AH69:AH105" si="14">IF(AF69=AG69,"ok","nok")</f>
        <v>nok</v>
      </c>
    </row>
    <row r="70" spans="1:34" ht="42.75">
      <c r="A70" s="142" t="s">
        <v>270</v>
      </c>
      <c r="B70" s="184">
        <v>102494</v>
      </c>
      <c r="C70" s="148" t="s">
        <v>147</v>
      </c>
      <c r="D70" s="161" t="s">
        <v>186</v>
      </c>
      <c r="E70" s="142" t="s">
        <v>124</v>
      </c>
      <c r="F70" s="185">
        <v>298.67</v>
      </c>
      <c r="G70" s="145">
        <v>298.67</v>
      </c>
      <c r="H70" s="145">
        <f t="shared" si="2"/>
        <v>5.27</v>
      </c>
      <c r="I70" s="145">
        <f t="shared" si="3"/>
        <v>35.229999999999997</v>
      </c>
      <c r="J70" s="145">
        <f t="shared" si="4"/>
        <v>40.5</v>
      </c>
      <c r="K70" s="145">
        <f t="shared" si="5"/>
        <v>1575.49</v>
      </c>
      <c r="L70" s="145">
        <f t="shared" si="6"/>
        <v>10524.92</v>
      </c>
      <c r="M70" s="146">
        <f t="shared" si="13"/>
        <v>12100.41</v>
      </c>
      <c r="N70" s="147">
        <v>2.1600000000000001E-2</v>
      </c>
      <c r="O70" s="148" t="s">
        <v>125</v>
      </c>
      <c r="U70" s="35">
        <v>298.67</v>
      </c>
      <c r="V70" s="35">
        <f t="shared" si="7"/>
        <v>5.27</v>
      </c>
      <c r="W70" s="35">
        <v>7.29</v>
      </c>
      <c r="X70" s="35">
        <f t="shared" si="8"/>
        <v>35.229999999999997</v>
      </c>
      <c r="Y70" s="47">
        <v>48.7</v>
      </c>
      <c r="Z70" s="35">
        <f t="shared" si="9"/>
        <v>40.5</v>
      </c>
      <c r="AA70" s="35">
        <v>55.99</v>
      </c>
      <c r="AB70" s="35">
        <f t="shared" si="10"/>
        <v>1575.49</v>
      </c>
      <c r="AC70" s="36">
        <v>2177.3000000000002</v>
      </c>
      <c r="AD70" s="35">
        <f t="shared" si="11"/>
        <v>10524.92</v>
      </c>
      <c r="AE70" s="36">
        <v>14545.23</v>
      </c>
      <c r="AF70" s="101">
        <f t="shared" si="12"/>
        <v>12100.41</v>
      </c>
      <c r="AG70" s="36">
        <v>16722.53</v>
      </c>
      <c r="AH70" t="str">
        <f t="shared" si="14"/>
        <v>nok</v>
      </c>
    </row>
    <row r="71" spans="1:34" ht="85.5">
      <c r="A71" s="167" t="s">
        <v>271</v>
      </c>
      <c r="B71" s="168">
        <v>100722</v>
      </c>
      <c r="C71" s="169" t="s">
        <v>147</v>
      </c>
      <c r="D71" s="170" t="s">
        <v>260</v>
      </c>
      <c r="E71" s="167" t="s">
        <v>124</v>
      </c>
      <c r="F71" s="173">
        <v>874.34</v>
      </c>
      <c r="G71" s="173">
        <v>874.34</v>
      </c>
      <c r="H71" s="173">
        <f t="shared" ref="H71:H105" si="15">V71</f>
        <v>10.29</v>
      </c>
      <c r="I71" s="173">
        <f t="shared" ref="I71:I105" si="16">X71</f>
        <v>6.62</v>
      </c>
      <c r="J71" s="173">
        <f t="shared" ref="J71:J105" si="17">Z71</f>
        <v>16.91</v>
      </c>
      <c r="K71" s="173">
        <f t="shared" ref="K71:K105" si="18">AB71</f>
        <v>9002.92</v>
      </c>
      <c r="L71" s="173">
        <f t="shared" ref="L71:L105" si="19">AD71</f>
        <v>5795.28</v>
      </c>
      <c r="M71" s="174">
        <f t="shared" si="13"/>
        <v>14798.2</v>
      </c>
      <c r="N71" s="175">
        <v>2.64E-2</v>
      </c>
      <c r="O71" s="169" t="s">
        <v>125</v>
      </c>
      <c r="U71" s="44">
        <v>874.34</v>
      </c>
      <c r="V71" s="44">
        <f t="shared" ref="V71:V105" si="20">TRUNC(W71*(1-$AK$5),2)</f>
        <v>10.29</v>
      </c>
      <c r="W71" s="44">
        <v>14.23</v>
      </c>
      <c r="X71" s="44">
        <f t="shared" ref="X71:X105" si="21">TRUNC(Y71*(1-$AK$5),2)</f>
        <v>6.62</v>
      </c>
      <c r="Y71" s="45">
        <v>9.16</v>
      </c>
      <c r="Z71" s="44">
        <f t="shared" ref="Z71:Z105" si="22">X71+V71</f>
        <v>16.91</v>
      </c>
      <c r="AA71" s="44">
        <v>23.39</v>
      </c>
      <c r="AB71" s="44">
        <f t="shared" ref="AB71:AB105" si="23">TRUNC(AC71*(1-$AK$5),2)</f>
        <v>9002.92</v>
      </c>
      <c r="AC71" s="48">
        <v>12441.85</v>
      </c>
      <c r="AD71" s="44">
        <f t="shared" ref="AD71:AD105" si="24">TRUNC(AE71*(1-$AK$5),2)</f>
        <v>5795.28</v>
      </c>
      <c r="AE71" s="48">
        <v>8008.96</v>
      </c>
      <c r="AF71" s="103">
        <f t="shared" ref="AF71:AF105" si="25">AD71+AB71</f>
        <v>14798.2</v>
      </c>
      <c r="AG71" s="48">
        <v>20450.810000000001</v>
      </c>
      <c r="AH71" t="str">
        <f t="shared" si="14"/>
        <v>nok</v>
      </c>
    </row>
    <row r="72" spans="1:34" ht="15">
      <c r="A72" s="118" t="s">
        <v>272</v>
      </c>
      <c r="B72" s="119"/>
      <c r="C72" s="119"/>
      <c r="D72" s="118" t="s">
        <v>273</v>
      </c>
      <c r="E72" s="119"/>
      <c r="F72" s="119"/>
      <c r="G72" s="119"/>
      <c r="H72" s="119">
        <f t="shared" si="15"/>
        <v>0</v>
      </c>
      <c r="I72" s="119">
        <f t="shared" si="16"/>
        <v>0</v>
      </c>
      <c r="J72" s="119">
        <f t="shared" si="17"/>
        <v>0</v>
      </c>
      <c r="K72" s="119">
        <f t="shared" si="18"/>
        <v>0</v>
      </c>
      <c r="L72" s="119">
        <f t="shared" si="19"/>
        <v>0</v>
      </c>
      <c r="M72" s="120">
        <f t="shared" si="13"/>
        <v>9544.1300000000028</v>
      </c>
      <c r="N72" s="121">
        <v>1.7000000000000001E-2</v>
      </c>
      <c r="O72" s="119"/>
      <c r="U72" s="25"/>
      <c r="V72" s="25">
        <f t="shared" si="20"/>
        <v>0</v>
      </c>
      <c r="W72" s="25"/>
      <c r="X72" s="25">
        <f t="shared" si="21"/>
        <v>0</v>
      </c>
      <c r="Y72" s="25"/>
      <c r="Z72" s="25">
        <f t="shared" si="22"/>
        <v>0</v>
      </c>
      <c r="AA72" s="25"/>
      <c r="AB72" s="25">
        <f t="shared" si="23"/>
        <v>0</v>
      </c>
      <c r="AC72" s="25"/>
      <c r="AD72" s="25">
        <f t="shared" si="24"/>
        <v>0</v>
      </c>
      <c r="AE72" s="25"/>
      <c r="AF72" s="98">
        <f>SUM(AF73:AF84)+0.01</f>
        <v>9544.1300000000028</v>
      </c>
      <c r="AG72" s="26">
        <v>13189.96</v>
      </c>
      <c r="AH72" t="str">
        <f t="shared" si="14"/>
        <v>nok</v>
      </c>
    </row>
    <row r="73" spans="1:34" ht="42.75">
      <c r="A73" s="126" t="s">
        <v>274</v>
      </c>
      <c r="B73" s="153">
        <v>96985</v>
      </c>
      <c r="C73" s="133" t="s">
        <v>147</v>
      </c>
      <c r="D73" s="129" t="s">
        <v>275</v>
      </c>
      <c r="E73" s="126" t="s">
        <v>222</v>
      </c>
      <c r="F73" s="130">
        <v>5</v>
      </c>
      <c r="G73" s="130">
        <v>5</v>
      </c>
      <c r="H73" s="130">
        <f t="shared" si="15"/>
        <v>6.48</v>
      </c>
      <c r="I73" s="130">
        <f t="shared" si="16"/>
        <v>51.43</v>
      </c>
      <c r="J73" s="130">
        <f t="shared" si="17"/>
        <v>57.91</v>
      </c>
      <c r="K73" s="130">
        <f t="shared" si="18"/>
        <v>32.409999999999997</v>
      </c>
      <c r="L73" s="130">
        <f t="shared" si="19"/>
        <v>257.16000000000003</v>
      </c>
      <c r="M73" s="131">
        <f t="shared" si="13"/>
        <v>289.57000000000005</v>
      </c>
      <c r="N73" s="132">
        <v>5.0000000000000001E-4</v>
      </c>
      <c r="O73" s="133" t="s">
        <v>125</v>
      </c>
      <c r="U73" s="28">
        <v>5</v>
      </c>
      <c r="V73" s="28">
        <f t="shared" si="20"/>
        <v>6.48</v>
      </c>
      <c r="W73" s="28">
        <v>8.9600000000000009</v>
      </c>
      <c r="X73" s="28">
        <f t="shared" si="21"/>
        <v>51.43</v>
      </c>
      <c r="Y73" s="30">
        <v>71.08</v>
      </c>
      <c r="Z73" s="28">
        <f t="shared" si="22"/>
        <v>57.91</v>
      </c>
      <c r="AA73" s="28">
        <v>80.040000000000006</v>
      </c>
      <c r="AB73" s="28">
        <f t="shared" si="23"/>
        <v>32.409999999999997</v>
      </c>
      <c r="AC73" s="28">
        <v>44.8</v>
      </c>
      <c r="AD73" s="28">
        <f t="shared" si="24"/>
        <v>257.16000000000003</v>
      </c>
      <c r="AE73" s="28">
        <v>355.4</v>
      </c>
      <c r="AF73" s="100">
        <f t="shared" si="25"/>
        <v>289.57000000000005</v>
      </c>
      <c r="AG73" s="28">
        <v>400.2</v>
      </c>
      <c r="AH73" t="str">
        <f t="shared" si="14"/>
        <v>nok</v>
      </c>
    </row>
    <row r="74" spans="1:34" ht="42.75">
      <c r="A74" s="126" t="s">
        <v>276</v>
      </c>
      <c r="B74" s="154" t="s">
        <v>277</v>
      </c>
      <c r="C74" s="133" t="s">
        <v>169</v>
      </c>
      <c r="D74" s="129" t="s">
        <v>278</v>
      </c>
      <c r="E74" s="126" t="s">
        <v>222</v>
      </c>
      <c r="F74" s="130">
        <v>1</v>
      </c>
      <c r="G74" s="130">
        <v>1</v>
      </c>
      <c r="H74" s="130">
        <f t="shared" si="15"/>
        <v>51.28</v>
      </c>
      <c r="I74" s="130">
        <f t="shared" si="16"/>
        <v>382.39</v>
      </c>
      <c r="J74" s="130">
        <f t="shared" si="17"/>
        <v>433.66999999999996</v>
      </c>
      <c r="K74" s="130">
        <f t="shared" si="18"/>
        <v>51.28</v>
      </c>
      <c r="L74" s="130">
        <f t="shared" si="19"/>
        <v>382.39</v>
      </c>
      <c r="M74" s="131">
        <f t="shared" si="13"/>
        <v>433.66999999999996</v>
      </c>
      <c r="N74" s="132">
        <v>8.0000000000000004E-4</v>
      </c>
      <c r="O74" s="133" t="s">
        <v>125</v>
      </c>
      <c r="U74" s="28">
        <v>1</v>
      </c>
      <c r="V74" s="28">
        <f t="shared" si="20"/>
        <v>51.28</v>
      </c>
      <c r="W74" s="28">
        <v>70.88</v>
      </c>
      <c r="X74" s="28">
        <f t="shared" si="21"/>
        <v>382.39</v>
      </c>
      <c r="Y74" s="30">
        <v>528.46</v>
      </c>
      <c r="Z74" s="28">
        <f t="shared" si="22"/>
        <v>433.66999999999996</v>
      </c>
      <c r="AA74" s="28">
        <v>599.34</v>
      </c>
      <c r="AB74" s="28">
        <f t="shared" si="23"/>
        <v>51.28</v>
      </c>
      <c r="AC74" s="28">
        <v>70.88</v>
      </c>
      <c r="AD74" s="28">
        <f t="shared" si="24"/>
        <v>382.39</v>
      </c>
      <c r="AE74" s="28">
        <v>528.46</v>
      </c>
      <c r="AF74" s="100">
        <f t="shared" si="25"/>
        <v>433.66999999999996</v>
      </c>
      <c r="AG74" s="28">
        <v>599.34</v>
      </c>
      <c r="AH74" t="str">
        <f t="shared" si="14"/>
        <v>nok</v>
      </c>
    </row>
    <row r="75" spans="1:34" ht="42.75">
      <c r="A75" s="126" t="s">
        <v>279</v>
      </c>
      <c r="B75" s="153">
        <v>96973</v>
      </c>
      <c r="C75" s="133" t="s">
        <v>147</v>
      </c>
      <c r="D75" s="129" t="s">
        <v>280</v>
      </c>
      <c r="E75" s="134" t="s">
        <v>219</v>
      </c>
      <c r="F75" s="130">
        <v>17.5</v>
      </c>
      <c r="G75" s="130">
        <v>17.5</v>
      </c>
      <c r="H75" s="130">
        <f t="shared" si="15"/>
        <v>10.54</v>
      </c>
      <c r="I75" s="130">
        <f t="shared" si="16"/>
        <v>32.36</v>
      </c>
      <c r="J75" s="130">
        <f t="shared" si="17"/>
        <v>42.9</v>
      </c>
      <c r="K75" s="130">
        <f t="shared" si="18"/>
        <v>184.49</v>
      </c>
      <c r="L75" s="130">
        <f t="shared" si="19"/>
        <v>566.41</v>
      </c>
      <c r="M75" s="131">
        <f t="shared" si="13"/>
        <v>750.9</v>
      </c>
      <c r="N75" s="132">
        <v>1.2999999999999999E-3</v>
      </c>
      <c r="O75" s="133" t="s">
        <v>125</v>
      </c>
      <c r="U75" s="28">
        <v>17.5</v>
      </c>
      <c r="V75" s="28">
        <f t="shared" si="20"/>
        <v>10.54</v>
      </c>
      <c r="W75" s="28">
        <v>14.57</v>
      </c>
      <c r="X75" s="28">
        <f t="shared" si="21"/>
        <v>32.36</v>
      </c>
      <c r="Y75" s="30">
        <v>44.73</v>
      </c>
      <c r="Z75" s="28">
        <f t="shared" si="22"/>
        <v>42.9</v>
      </c>
      <c r="AA75" s="28">
        <v>59.3</v>
      </c>
      <c r="AB75" s="28">
        <f t="shared" si="23"/>
        <v>184.49</v>
      </c>
      <c r="AC75" s="28">
        <v>254.97</v>
      </c>
      <c r="AD75" s="28">
        <f t="shared" si="24"/>
        <v>566.41</v>
      </c>
      <c r="AE75" s="28">
        <v>782.78</v>
      </c>
      <c r="AF75" s="100">
        <f t="shared" si="25"/>
        <v>750.9</v>
      </c>
      <c r="AG75" s="29">
        <v>1037.75</v>
      </c>
      <c r="AH75" t="str">
        <f t="shared" si="14"/>
        <v>nok</v>
      </c>
    </row>
    <row r="76" spans="1:34" ht="42.75">
      <c r="A76" s="126" t="s">
        <v>281</v>
      </c>
      <c r="B76" s="153">
        <v>96974</v>
      </c>
      <c r="C76" s="133" t="s">
        <v>147</v>
      </c>
      <c r="D76" s="129" t="s">
        <v>282</v>
      </c>
      <c r="E76" s="134" t="s">
        <v>219</v>
      </c>
      <c r="F76" s="130">
        <v>110</v>
      </c>
      <c r="G76" s="130">
        <v>110</v>
      </c>
      <c r="H76" s="130">
        <f t="shared" si="15"/>
        <v>12.38</v>
      </c>
      <c r="I76" s="130">
        <f t="shared" si="16"/>
        <v>44.02</v>
      </c>
      <c r="J76" s="130">
        <f t="shared" si="17"/>
        <v>56.400000000000006</v>
      </c>
      <c r="K76" s="130">
        <f t="shared" si="18"/>
        <v>1361.88</v>
      </c>
      <c r="L76" s="130">
        <f t="shared" si="19"/>
        <v>4842.62</v>
      </c>
      <c r="M76" s="131">
        <f t="shared" si="13"/>
        <v>6204.5</v>
      </c>
      <c r="N76" s="132">
        <v>1.11E-2</v>
      </c>
      <c r="O76" s="133" t="s">
        <v>125</v>
      </c>
      <c r="U76" s="28">
        <v>110</v>
      </c>
      <c r="V76" s="28">
        <f t="shared" si="20"/>
        <v>12.38</v>
      </c>
      <c r="W76" s="28">
        <v>17.11</v>
      </c>
      <c r="X76" s="28">
        <f t="shared" si="21"/>
        <v>44.02</v>
      </c>
      <c r="Y76" s="30">
        <v>60.84</v>
      </c>
      <c r="Z76" s="28">
        <f t="shared" si="22"/>
        <v>56.400000000000006</v>
      </c>
      <c r="AA76" s="28">
        <v>77.95</v>
      </c>
      <c r="AB76" s="28">
        <f t="shared" si="23"/>
        <v>1361.88</v>
      </c>
      <c r="AC76" s="29">
        <v>1882.1</v>
      </c>
      <c r="AD76" s="28">
        <f t="shared" si="24"/>
        <v>4842.62</v>
      </c>
      <c r="AE76" s="29">
        <v>6692.4</v>
      </c>
      <c r="AF76" s="100">
        <f t="shared" si="25"/>
        <v>6204.5</v>
      </c>
      <c r="AG76" s="29">
        <v>8574.5</v>
      </c>
      <c r="AH76" t="str">
        <f t="shared" si="14"/>
        <v>nok</v>
      </c>
    </row>
    <row r="77" spans="1:34" ht="71.25">
      <c r="A77" s="135" t="s">
        <v>283</v>
      </c>
      <c r="B77" s="155">
        <v>93008</v>
      </c>
      <c r="C77" s="140" t="s">
        <v>147</v>
      </c>
      <c r="D77" s="129" t="s">
        <v>284</v>
      </c>
      <c r="E77" s="156" t="s">
        <v>219</v>
      </c>
      <c r="F77" s="186">
        <v>18.704999999999998</v>
      </c>
      <c r="G77" s="137">
        <v>18.71</v>
      </c>
      <c r="H77" s="137">
        <f t="shared" si="15"/>
        <v>2.87</v>
      </c>
      <c r="I77" s="137">
        <f t="shared" si="16"/>
        <v>8.65</v>
      </c>
      <c r="J77" s="137">
        <f t="shared" si="17"/>
        <v>11.52</v>
      </c>
      <c r="K77" s="137">
        <f t="shared" si="18"/>
        <v>53.73</v>
      </c>
      <c r="L77" s="137">
        <f t="shared" si="19"/>
        <v>161.87</v>
      </c>
      <c r="M77" s="138">
        <f t="shared" si="13"/>
        <v>215.6</v>
      </c>
      <c r="N77" s="139">
        <v>4.0000000000000002E-4</v>
      </c>
      <c r="O77" s="140" t="s">
        <v>125</v>
      </c>
      <c r="U77" s="31">
        <v>18.71</v>
      </c>
      <c r="V77" s="31">
        <f t="shared" si="20"/>
        <v>2.87</v>
      </c>
      <c r="W77" s="31">
        <v>3.97</v>
      </c>
      <c r="X77" s="31">
        <f t="shared" si="21"/>
        <v>8.65</v>
      </c>
      <c r="Y77" s="32">
        <v>11.96</v>
      </c>
      <c r="Z77" s="31">
        <f t="shared" si="22"/>
        <v>11.52</v>
      </c>
      <c r="AA77" s="31">
        <v>15.93</v>
      </c>
      <c r="AB77" s="31">
        <f t="shared" si="23"/>
        <v>53.73</v>
      </c>
      <c r="AC77" s="31">
        <v>74.260000000000005</v>
      </c>
      <c r="AD77" s="31">
        <f t="shared" si="24"/>
        <v>161.87</v>
      </c>
      <c r="AE77" s="31">
        <v>223.71</v>
      </c>
      <c r="AF77" s="100">
        <f t="shared" si="25"/>
        <v>215.6</v>
      </c>
      <c r="AG77" s="31">
        <v>297.97000000000003</v>
      </c>
      <c r="AH77" t="str">
        <f t="shared" si="14"/>
        <v>nok</v>
      </c>
    </row>
    <row r="78" spans="1:34" ht="71.25">
      <c r="A78" s="135" t="s">
        <v>283</v>
      </c>
      <c r="B78" s="155">
        <v>93008</v>
      </c>
      <c r="C78" s="140" t="s">
        <v>147</v>
      </c>
      <c r="D78" s="129" t="s">
        <v>284</v>
      </c>
      <c r="E78" s="156" t="s">
        <v>219</v>
      </c>
      <c r="F78" s="186">
        <v>0.29499999999999998</v>
      </c>
      <c r="G78" s="137">
        <v>0.3</v>
      </c>
      <c r="H78" s="137">
        <f t="shared" si="15"/>
        <v>2.87</v>
      </c>
      <c r="I78" s="137">
        <f t="shared" si="16"/>
        <v>8.65</v>
      </c>
      <c r="J78" s="137">
        <f t="shared" si="17"/>
        <v>11.52</v>
      </c>
      <c r="K78" s="137">
        <f t="shared" si="18"/>
        <v>0.84</v>
      </c>
      <c r="L78" s="137">
        <f t="shared" si="19"/>
        <v>2.5499999999999998</v>
      </c>
      <c r="M78" s="138">
        <f t="shared" si="13"/>
        <v>3.38</v>
      </c>
      <c r="N78" s="139">
        <v>4.0000000000000002E-4</v>
      </c>
      <c r="O78" s="157" t="s">
        <v>223</v>
      </c>
      <c r="U78" s="31">
        <v>0.3</v>
      </c>
      <c r="V78" s="31">
        <f t="shared" si="20"/>
        <v>2.87</v>
      </c>
      <c r="W78" s="31">
        <v>3.97</v>
      </c>
      <c r="X78" s="31">
        <f t="shared" si="21"/>
        <v>8.65</v>
      </c>
      <c r="Y78" s="32">
        <v>11.96</v>
      </c>
      <c r="Z78" s="31">
        <f t="shared" si="22"/>
        <v>11.52</v>
      </c>
      <c r="AA78" s="31">
        <v>15.93</v>
      </c>
      <c r="AB78" s="31">
        <f t="shared" si="23"/>
        <v>0.84</v>
      </c>
      <c r="AC78" s="31">
        <v>1.17</v>
      </c>
      <c r="AD78" s="31">
        <f t="shared" si="24"/>
        <v>2.5499999999999998</v>
      </c>
      <c r="AE78" s="31">
        <v>3.53</v>
      </c>
      <c r="AF78" s="100">
        <f>AD78+AB78-0.01</f>
        <v>3.38</v>
      </c>
      <c r="AG78" s="31">
        <v>4.6900000000000004</v>
      </c>
      <c r="AH78" t="str">
        <f t="shared" si="14"/>
        <v>nok</v>
      </c>
    </row>
    <row r="79" spans="1:34" ht="42.75">
      <c r="A79" s="126" t="s">
        <v>285</v>
      </c>
      <c r="B79" s="153">
        <v>93358</v>
      </c>
      <c r="C79" s="133" t="s">
        <v>147</v>
      </c>
      <c r="D79" s="129" t="s">
        <v>242</v>
      </c>
      <c r="E79" s="126" t="s">
        <v>164</v>
      </c>
      <c r="F79" s="130">
        <v>16.5</v>
      </c>
      <c r="G79" s="130">
        <v>16.5</v>
      </c>
      <c r="H79" s="130">
        <f t="shared" si="15"/>
        <v>38.01</v>
      </c>
      <c r="I79" s="130">
        <f t="shared" si="16"/>
        <v>16.8</v>
      </c>
      <c r="J79" s="130">
        <f t="shared" si="17"/>
        <v>54.81</v>
      </c>
      <c r="K79" s="130">
        <f t="shared" si="18"/>
        <v>627.16999999999996</v>
      </c>
      <c r="L79" s="130">
        <f t="shared" si="19"/>
        <v>277.23</v>
      </c>
      <c r="M79" s="131">
        <f t="shared" si="13"/>
        <v>904.4</v>
      </c>
      <c r="N79" s="132">
        <v>1.6000000000000001E-3</v>
      </c>
      <c r="O79" s="133" t="s">
        <v>125</v>
      </c>
      <c r="U79" s="28">
        <v>16.5</v>
      </c>
      <c r="V79" s="28">
        <f t="shared" si="20"/>
        <v>38.01</v>
      </c>
      <c r="W79" s="28">
        <v>52.53</v>
      </c>
      <c r="X79" s="28">
        <f t="shared" si="21"/>
        <v>16.8</v>
      </c>
      <c r="Y79" s="30">
        <v>23.22</v>
      </c>
      <c r="Z79" s="28">
        <f t="shared" si="22"/>
        <v>54.81</v>
      </c>
      <c r="AA79" s="28">
        <v>75.75</v>
      </c>
      <c r="AB79" s="28">
        <f t="shared" si="23"/>
        <v>627.16999999999996</v>
      </c>
      <c r="AC79" s="28">
        <v>866.74</v>
      </c>
      <c r="AD79" s="28">
        <f t="shared" si="24"/>
        <v>277.23</v>
      </c>
      <c r="AE79" s="28">
        <v>383.13</v>
      </c>
      <c r="AF79" s="100">
        <f t="shared" si="25"/>
        <v>904.4</v>
      </c>
      <c r="AG79" s="29">
        <v>1249.8699999999999</v>
      </c>
      <c r="AH79" t="str">
        <f t="shared" si="14"/>
        <v>nok</v>
      </c>
    </row>
    <row r="80" spans="1:34" ht="42.75">
      <c r="A80" s="126" t="s">
        <v>286</v>
      </c>
      <c r="B80" s="153">
        <v>93382</v>
      </c>
      <c r="C80" s="133" t="s">
        <v>147</v>
      </c>
      <c r="D80" s="129" t="s">
        <v>287</v>
      </c>
      <c r="E80" s="126" t="s">
        <v>164</v>
      </c>
      <c r="F80" s="130">
        <v>16.5</v>
      </c>
      <c r="G80" s="130">
        <v>16.5</v>
      </c>
      <c r="H80" s="130">
        <f t="shared" si="15"/>
        <v>12.6</v>
      </c>
      <c r="I80" s="130">
        <f t="shared" si="16"/>
        <v>7.59</v>
      </c>
      <c r="J80" s="130">
        <f t="shared" si="17"/>
        <v>20.189999999999998</v>
      </c>
      <c r="K80" s="130">
        <f t="shared" si="18"/>
        <v>207.98</v>
      </c>
      <c r="L80" s="130">
        <f t="shared" si="19"/>
        <v>125.36</v>
      </c>
      <c r="M80" s="131">
        <f t="shared" si="13"/>
        <v>333.34</v>
      </c>
      <c r="N80" s="132">
        <v>5.9999999999999995E-4</v>
      </c>
      <c r="O80" s="133" t="s">
        <v>125</v>
      </c>
      <c r="U80" s="28">
        <v>16.5</v>
      </c>
      <c r="V80" s="28">
        <f t="shared" si="20"/>
        <v>12.6</v>
      </c>
      <c r="W80" s="28">
        <v>17.420000000000002</v>
      </c>
      <c r="X80" s="28">
        <f t="shared" si="21"/>
        <v>7.59</v>
      </c>
      <c r="Y80" s="30">
        <v>10.5</v>
      </c>
      <c r="Z80" s="28">
        <f t="shared" si="22"/>
        <v>20.189999999999998</v>
      </c>
      <c r="AA80" s="28">
        <v>27.92</v>
      </c>
      <c r="AB80" s="28">
        <f t="shared" si="23"/>
        <v>207.98</v>
      </c>
      <c r="AC80" s="28">
        <v>287.43</v>
      </c>
      <c r="AD80" s="28">
        <f t="shared" si="24"/>
        <v>125.36</v>
      </c>
      <c r="AE80" s="28">
        <v>173.25</v>
      </c>
      <c r="AF80" s="100">
        <f t="shared" si="25"/>
        <v>333.34</v>
      </c>
      <c r="AG80" s="28">
        <v>460.68</v>
      </c>
      <c r="AH80" t="str">
        <f t="shared" si="14"/>
        <v>nok</v>
      </c>
    </row>
    <row r="81" spans="1:34" ht="42.75">
      <c r="A81" s="126" t="s">
        <v>288</v>
      </c>
      <c r="B81" s="153">
        <v>98111</v>
      </c>
      <c r="C81" s="133" t="s">
        <v>147</v>
      </c>
      <c r="D81" s="129" t="s">
        <v>289</v>
      </c>
      <c r="E81" s="126" t="s">
        <v>222</v>
      </c>
      <c r="F81" s="130">
        <v>5</v>
      </c>
      <c r="G81" s="130">
        <v>5</v>
      </c>
      <c r="H81" s="130">
        <f t="shared" si="15"/>
        <v>4.0199999999999996</v>
      </c>
      <c r="I81" s="130">
        <f t="shared" si="16"/>
        <v>30.8</v>
      </c>
      <c r="J81" s="130">
        <f t="shared" si="17"/>
        <v>34.82</v>
      </c>
      <c r="K81" s="130">
        <f t="shared" si="18"/>
        <v>20.11</v>
      </c>
      <c r="L81" s="130">
        <f t="shared" si="19"/>
        <v>154.01</v>
      </c>
      <c r="M81" s="131">
        <f t="shared" si="13"/>
        <v>174.12</v>
      </c>
      <c r="N81" s="132">
        <v>2.9999999999999997E-4</v>
      </c>
      <c r="O81" s="133" t="s">
        <v>125</v>
      </c>
      <c r="U81" s="28">
        <v>5</v>
      </c>
      <c r="V81" s="28">
        <f t="shared" si="20"/>
        <v>4.0199999999999996</v>
      </c>
      <c r="W81" s="28">
        <v>5.56</v>
      </c>
      <c r="X81" s="28">
        <f t="shared" si="21"/>
        <v>30.8</v>
      </c>
      <c r="Y81" s="30">
        <v>42.57</v>
      </c>
      <c r="Z81" s="28">
        <f t="shared" si="22"/>
        <v>34.82</v>
      </c>
      <c r="AA81" s="28">
        <v>48.13</v>
      </c>
      <c r="AB81" s="28">
        <f t="shared" si="23"/>
        <v>20.11</v>
      </c>
      <c r="AC81" s="28">
        <v>27.8</v>
      </c>
      <c r="AD81" s="28">
        <f t="shared" si="24"/>
        <v>154.01</v>
      </c>
      <c r="AE81" s="28">
        <v>212.85</v>
      </c>
      <c r="AF81" s="100">
        <f t="shared" si="25"/>
        <v>174.12</v>
      </c>
      <c r="AG81" s="28">
        <v>240.65</v>
      </c>
      <c r="AH81" t="str">
        <f t="shared" si="14"/>
        <v>nok</v>
      </c>
    </row>
    <row r="82" spans="1:34" ht="28.5">
      <c r="A82" s="126" t="s">
        <v>290</v>
      </c>
      <c r="B82" s="153">
        <v>71016</v>
      </c>
      <c r="C82" s="128" t="s">
        <v>122</v>
      </c>
      <c r="D82" s="126" t="s">
        <v>291</v>
      </c>
      <c r="E82" s="126" t="s">
        <v>132</v>
      </c>
      <c r="F82" s="130">
        <v>5</v>
      </c>
      <c r="G82" s="130">
        <v>5</v>
      </c>
      <c r="H82" s="130">
        <f t="shared" si="15"/>
        <v>10.7</v>
      </c>
      <c r="I82" s="130">
        <f t="shared" si="16"/>
        <v>5.0599999999999996</v>
      </c>
      <c r="J82" s="130">
        <f t="shared" si="17"/>
        <v>15.759999999999998</v>
      </c>
      <c r="K82" s="130">
        <f t="shared" si="18"/>
        <v>53.54</v>
      </c>
      <c r="L82" s="130">
        <f t="shared" si="19"/>
        <v>25.32</v>
      </c>
      <c r="M82" s="131">
        <f t="shared" si="13"/>
        <v>78.86</v>
      </c>
      <c r="N82" s="132">
        <v>1E-4</v>
      </c>
      <c r="O82" s="133" t="s">
        <v>125</v>
      </c>
      <c r="U82" s="28">
        <v>5</v>
      </c>
      <c r="V82" s="28">
        <f t="shared" si="20"/>
        <v>10.7</v>
      </c>
      <c r="W82" s="28">
        <v>14.8</v>
      </c>
      <c r="X82" s="28">
        <f t="shared" si="21"/>
        <v>5.0599999999999996</v>
      </c>
      <c r="Y82" s="30">
        <v>7</v>
      </c>
      <c r="Z82" s="28">
        <f t="shared" si="22"/>
        <v>15.759999999999998</v>
      </c>
      <c r="AA82" s="28">
        <v>21.8</v>
      </c>
      <c r="AB82" s="28">
        <f t="shared" si="23"/>
        <v>53.54</v>
      </c>
      <c r="AC82" s="28">
        <v>74</v>
      </c>
      <c r="AD82" s="28">
        <f t="shared" si="24"/>
        <v>25.32</v>
      </c>
      <c r="AE82" s="28">
        <v>35</v>
      </c>
      <c r="AF82" s="100">
        <f t="shared" si="25"/>
        <v>78.86</v>
      </c>
      <c r="AG82" s="28">
        <v>109</v>
      </c>
      <c r="AH82" t="str">
        <f t="shared" si="14"/>
        <v>nok</v>
      </c>
    </row>
    <row r="83" spans="1:34" ht="42.75">
      <c r="A83" s="126" t="s">
        <v>292</v>
      </c>
      <c r="B83" s="153">
        <v>98463</v>
      </c>
      <c r="C83" s="133" t="s">
        <v>147</v>
      </c>
      <c r="D83" s="129" t="s">
        <v>293</v>
      </c>
      <c r="E83" s="126" t="s">
        <v>222</v>
      </c>
      <c r="F83" s="130">
        <v>5</v>
      </c>
      <c r="G83" s="130">
        <v>5</v>
      </c>
      <c r="H83" s="130">
        <f t="shared" si="15"/>
        <v>8.1</v>
      </c>
      <c r="I83" s="130">
        <f t="shared" si="16"/>
        <v>8.32</v>
      </c>
      <c r="J83" s="130">
        <f t="shared" si="17"/>
        <v>16.420000000000002</v>
      </c>
      <c r="K83" s="130">
        <f t="shared" si="18"/>
        <v>40.520000000000003</v>
      </c>
      <c r="L83" s="130">
        <f t="shared" si="19"/>
        <v>41.64</v>
      </c>
      <c r="M83" s="131">
        <f t="shared" si="13"/>
        <v>82.16</v>
      </c>
      <c r="N83" s="132">
        <v>1E-4</v>
      </c>
      <c r="O83" s="133" t="s">
        <v>125</v>
      </c>
      <c r="U83" s="28">
        <v>5</v>
      </c>
      <c r="V83" s="28">
        <f t="shared" si="20"/>
        <v>8.1</v>
      </c>
      <c r="W83" s="28">
        <v>11.2</v>
      </c>
      <c r="X83" s="28">
        <f t="shared" si="21"/>
        <v>8.32</v>
      </c>
      <c r="Y83" s="30">
        <v>11.51</v>
      </c>
      <c r="Z83" s="28">
        <f t="shared" si="22"/>
        <v>16.420000000000002</v>
      </c>
      <c r="AA83" s="28">
        <v>22.71</v>
      </c>
      <c r="AB83" s="28">
        <f t="shared" si="23"/>
        <v>40.520000000000003</v>
      </c>
      <c r="AC83" s="28">
        <v>56</v>
      </c>
      <c r="AD83" s="28">
        <f t="shared" si="24"/>
        <v>41.64</v>
      </c>
      <c r="AE83" s="28">
        <v>57.55</v>
      </c>
      <c r="AF83" s="100">
        <f t="shared" si="25"/>
        <v>82.16</v>
      </c>
      <c r="AG83" s="28">
        <v>113.55</v>
      </c>
      <c r="AH83" t="str">
        <f t="shared" si="14"/>
        <v>nok</v>
      </c>
    </row>
    <row r="84" spans="1:34" ht="42.75">
      <c r="A84" s="126" t="s">
        <v>294</v>
      </c>
      <c r="B84" s="154" t="s">
        <v>295</v>
      </c>
      <c r="C84" s="133" t="s">
        <v>169</v>
      </c>
      <c r="D84" s="129" t="s">
        <v>296</v>
      </c>
      <c r="E84" s="126" t="s">
        <v>222</v>
      </c>
      <c r="F84" s="130">
        <v>5</v>
      </c>
      <c r="G84" s="130">
        <v>5</v>
      </c>
      <c r="H84" s="130">
        <f t="shared" si="15"/>
        <v>7.68</v>
      </c>
      <c r="I84" s="130">
        <f t="shared" si="16"/>
        <v>7.04</v>
      </c>
      <c r="J84" s="130">
        <f t="shared" si="17"/>
        <v>14.719999999999999</v>
      </c>
      <c r="K84" s="130">
        <f t="shared" si="18"/>
        <v>38.42</v>
      </c>
      <c r="L84" s="130">
        <f t="shared" si="19"/>
        <v>35.200000000000003</v>
      </c>
      <c r="M84" s="131">
        <f t="shared" si="13"/>
        <v>73.62</v>
      </c>
      <c r="N84" s="132">
        <v>1E-4</v>
      </c>
      <c r="O84" s="133" t="s">
        <v>125</v>
      </c>
      <c r="U84" s="28">
        <v>5</v>
      </c>
      <c r="V84" s="28">
        <f t="shared" si="20"/>
        <v>7.68</v>
      </c>
      <c r="W84" s="28">
        <v>10.62</v>
      </c>
      <c r="X84" s="28">
        <f t="shared" si="21"/>
        <v>7.04</v>
      </c>
      <c r="Y84" s="30">
        <v>9.73</v>
      </c>
      <c r="Z84" s="28">
        <f t="shared" si="22"/>
        <v>14.719999999999999</v>
      </c>
      <c r="AA84" s="28">
        <v>20.350000000000001</v>
      </c>
      <c r="AB84" s="28">
        <f t="shared" si="23"/>
        <v>38.42</v>
      </c>
      <c r="AC84" s="28">
        <v>53.1</v>
      </c>
      <c r="AD84" s="28">
        <f t="shared" si="24"/>
        <v>35.200000000000003</v>
      </c>
      <c r="AE84" s="28">
        <v>48.65</v>
      </c>
      <c r="AF84" s="100">
        <f t="shared" si="25"/>
        <v>73.62</v>
      </c>
      <c r="AG84" s="28">
        <v>101.75</v>
      </c>
      <c r="AH84" t="str">
        <f t="shared" si="14"/>
        <v>nok</v>
      </c>
    </row>
    <row r="85" spans="1:34" ht="15">
      <c r="A85" s="118" t="s">
        <v>297</v>
      </c>
      <c r="B85" s="119"/>
      <c r="C85" s="119"/>
      <c r="D85" s="118" t="s">
        <v>298</v>
      </c>
      <c r="E85" s="119"/>
      <c r="F85" s="119"/>
      <c r="G85" s="119"/>
      <c r="H85" s="119">
        <f t="shared" si="15"/>
        <v>0</v>
      </c>
      <c r="I85" s="119">
        <f t="shared" si="16"/>
        <v>0</v>
      </c>
      <c r="J85" s="119">
        <f t="shared" si="17"/>
        <v>0</v>
      </c>
      <c r="K85" s="119">
        <f t="shared" si="18"/>
        <v>0</v>
      </c>
      <c r="L85" s="119">
        <f t="shared" si="19"/>
        <v>0</v>
      </c>
      <c r="M85" s="120">
        <f t="shared" si="13"/>
        <v>12870.310000000001</v>
      </c>
      <c r="N85" s="121">
        <v>2.29E-2</v>
      </c>
      <c r="O85" s="119"/>
      <c r="U85" s="25"/>
      <c r="V85" s="25">
        <f t="shared" si="20"/>
        <v>0</v>
      </c>
      <c r="W85" s="25"/>
      <c r="X85" s="25">
        <f t="shared" si="21"/>
        <v>0</v>
      </c>
      <c r="Y85" s="25"/>
      <c r="Z85" s="25">
        <f t="shared" si="22"/>
        <v>0</v>
      </c>
      <c r="AA85" s="25"/>
      <c r="AB85" s="25">
        <f t="shared" si="23"/>
        <v>0</v>
      </c>
      <c r="AC85" s="25"/>
      <c r="AD85" s="25">
        <f t="shared" si="24"/>
        <v>0</v>
      </c>
      <c r="AE85" s="25"/>
      <c r="AF85" s="98">
        <f>SUM(AF86:AF103)</f>
        <v>12870.310000000001</v>
      </c>
      <c r="AG85" s="26">
        <v>17786.79</v>
      </c>
      <c r="AH85" t="str">
        <f t="shared" si="14"/>
        <v>nok</v>
      </c>
    </row>
    <row r="86" spans="1:34" ht="42.75">
      <c r="A86" s="126" t="s">
        <v>299</v>
      </c>
      <c r="B86" s="153">
        <v>93358</v>
      </c>
      <c r="C86" s="133" t="s">
        <v>147</v>
      </c>
      <c r="D86" s="129" t="s">
        <v>242</v>
      </c>
      <c r="E86" s="126" t="s">
        <v>164</v>
      </c>
      <c r="F86" s="130">
        <v>4.5</v>
      </c>
      <c r="G86" s="130">
        <v>4.5</v>
      </c>
      <c r="H86" s="130">
        <f t="shared" si="15"/>
        <v>38.01</v>
      </c>
      <c r="I86" s="130">
        <f t="shared" si="16"/>
        <v>16.8</v>
      </c>
      <c r="J86" s="130">
        <f t="shared" si="17"/>
        <v>54.81</v>
      </c>
      <c r="K86" s="130">
        <f t="shared" si="18"/>
        <v>171.04</v>
      </c>
      <c r="L86" s="130">
        <f t="shared" si="19"/>
        <v>75.599999999999994</v>
      </c>
      <c r="M86" s="131">
        <f t="shared" si="13"/>
        <v>246.64</v>
      </c>
      <c r="N86" s="132">
        <v>4.0000000000000002E-4</v>
      </c>
      <c r="O86" s="133" t="s">
        <v>125</v>
      </c>
      <c r="U86" s="28">
        <v>4.5</v>
      </c>
      <c r="V86" s="28">
        <f t="shared" si="20"/>
        <v>38.01</v>
      </c>
      <c r="W86" s="28">
        <v>52.53</v>
      </c>
      <c r="X86" s="28">
        <f t="shared" si="21"/>
        <v>16.8</v>
      </c>
      <c r="Y86" s="30">
        <v>23.22</v>
      </c>
      <c r="Z86" s="28">
        <f t="shared" si="22"/>
        <v>54.81</v>
      </c>
      <c r="AA86" s="28">
        <v>75.75</v>
      </c>
      <c r="AB86" s="28">
        <f t="shared" si="23"/>
        <v>171.04</v>
      </c>
      <c r="AC86" s="28">
        <v>236.38</v>
      </c>
      <c r="AD86" s="28">
        <f t="shared" si="24"/>
        <v>75.599999999999994</v>
      </c>
      <c r="AE86" s="28">
        <v>104.49</v>
      </c>
      <c r="AF86" s="100">
        <f t="shared" si="25"/>
        <v>246.64</v>
      </c>
      <c r="AG86" s="28">
        <v>340.87</v>
      </c>
      <c r="AH86" t="str">
        <f t="shared" si="14"/>
        <v>nok</v>
      </c>
    </row>
    <row r="87" spans="1:34" ht="42.75">
      <c r="A87" s="126" t="s">
        <v>300</v>
      </c>
      <c r="B87" s="153">
        <v>93382</v>
      </c>
      <c r="C87" s="133" t="s">
        <v>147</v>
      </c>
      <c r="D87" s="129" t="s">
        <v>287</v>
      </c>
      <c r="E87" s="126" t="s">
        <v>164</v>
      </c>
      <c r="F87" s="130">
        <v>4.05</v>
      </c>
      <c r="G87" s="130">
        <v>4.05</v>
      </c>
      <c r="H87" s="130">
        <f t="shared" si="15"/>
        <v>12.6</v>
      </c>
      <c r="I87" s="130">
        <f t="shared" si="16"/>
        <v>7.59</v>
      </c>
      <c r="J87" s="130">
        <f t="shared" si="17"/>
        <v>20.189999999999998</v>
      </c>
      <c r="K87" s="130">
        <f t="shared" si="18"/>
        <v>51.04</v>
      </c>
      <c r="L87" s="130">
        <f t="shared" si="19"/>
        <v>30.76</v>
      </c>
      <c r="M87" s="131">
        <f t="shared" si="13"/>
        <v>81.8</v>
      </c>
      <c r="N87" s="132">
        <v>1E-4</v>
      </c>
      <c r="O87" s="133" t="s">
        <v>125</v>
      </c>
      <c r="U87" s="28">
        <v>4.05</v>
      </c>
      <c r="V87" s="28">
        <f t="shared" si="20"/>
        <v>12.6</v>
      </c>
      <c r="W87" s="28">
        <v>17.420000000000002</v>
      </c>
      <c r="X87" s="28">
        <f t="shared" si="21"/>
        <v>7.59</v>
      </c>
      <c r="Y87" s="30">
        <v>10.5</v>
      </c>
      <c r="Z87" s="28">
        <f t="shared" si="22"/>
        <v>20.189999999999998</v>
      </c>
      <c r="AA87" s="28">
        <v>27.92</v>
      </c>
      <c r="AB87" s="28">
        <f t="shared" si="23"/>
        <v>51.04</v>
      </c>
      <c r="AC87" s="28">
        <v>70.55</v>
      </c>
      <c r="AD87" s="28">
        <f t="shared" si="24"/>
        <v>30.76</v>
      </c>
      <c r="AE87" s="28">
        <v>42.52</v>
      </c>
      <c r="AF87" s="100">
        <f t="shared" si="25"/>
        <v>81.8</v>
      </c>
      <c r="AG87" s="28">
        <v>113.07</v>
      </c>
      <c r="AH87" t="str">
        <f t="shared" si="14"/>
        <v>nok</v>
      </c>
    </row>
    <row r="88" spans="1:34" ht="57">
      <c r="A88" s="135" t="s">
        <v>301</v>
      </c>
      <c r="B88" s="155">
        <v>97882</v>
      </c>
      <c r="C88" s="140" t="s">
        <v>147</v>
      </c>
      <c r="D88" s="129" t="s">
        <v>302</v>
      </c>
      <c r="E88" s="135" t="s">
        <v>222</v>
      </c>
      <c r="F88" s="137">
        <v>2</v>
      </c>
      <c r="G88" s="137">
        <v>2</v>
      </c>
      <c r="H88" s="137">
        <f t="shared" si="15"/>
        <v>19.600000000000001</v>
      </c>
      <c r="I88" s="137">
        <f t="shared" si="16"/>
        <v>113.16</v>
      </c>
      <c r="J88" s="137">
        <f t="shared" si="17"/>
        <v>132.76</v>
      </c>
      <c r="K88" s="137">
        <f t="shared" si="18"/>
        <v>39.200000000000003</v>
      </c>
      <c r="L88" s="137">
        <f t="shared" si="19"/>
        <v>226.32</v>
      </c>
      <c r="M88" s="138">
        <f t="shared" si="13"/>
        <v>265.52</v>
      </c>
      <c r="N88" s="139">
        <v>5.0000000000000001E-4</v>
      </c>
      <c r="O88" s="140" t="s">
        <v>125</v>
      </c>
      <c r="U88" s="31">
        <v>2</v>
      </c>
      <c r="V88" s="31">
        <f t="shared" si="20"/>
        <v>19.600000000000001</v>
      </c>
      <c r="W88" s="31">
        <v>27.09</v>
      </c>
      <c r="X88" s="31">
        <f t="shared" si="21"/>
        <v>113.16</v>
      </c>
      <c r="Y88" s="32">
        <v>156.38999999999999</v>
      </c>
      <c r="Z88" s="31">
        <f t="shared" si="22"/>
        <v>132.76</v>
      </c>
      <c r="AA88" s="31">
        <v>183.48</v>
      </c>
      <c r="AB88" s="31">
        <f t="shared" si="23"/>
        <v>39.200000000000003</v>
      </c>
      <c r="AC88" s="31">
        <v>54.18</v>
      </c>
      <c r="AD88" s="31">
        <f t="shared" si="24"/>
        <v>226.32</v>
      </c>
      <c r="AE88" s="31">
        <v>312.77999999999997</v>
      </c>
      <c r="AF88" s="100">
        <f t="shared" si="25"/>
        <v>265.52</v>
      </c>
      <c r="AG88" s="31">
        <v>366.96</v>
      </c>
      <c r="AH88" t="str">
        <f t="shared" si="14"/>
        <v>nok</v>
      </c>
    </row>
    <row r="89" spans="1:34" ht="28.5">
      <c r="A89" s="126" t="s">
        <v>303</v>
      </c>
      <c r="B89" s="154" t="s">
        <v>304</v>
      </c>
      <c r="C89" s="133" t="s">
        <v>169</v>
      </c>
      <c r="D89" s="126" t="s">
        <v>305</v>
      </c>
      <c r="E89" s="126" t="s">
        <v>222</v>
      </c>
      <c r="F89" s="130">
        <v>25</v>
      </c>
      <c r="G89" s="130">
        <v>25</v>
      </c>
      <c r="H89" s="130">
        <f t="shared" si="15"/>
        <v>51.28</v>
      </c>
      <c r="I89" s="130">
        <f t="shared" si="16"/>
        <v>49.2</v>
      </c>
      <c r="J89" s="130">
        <f t="shared" si="17"/>
        <v>100.48</v>
      </c>
      <c r="K89" s="130">
        <f t="shared" si="18"/>
        <v>1282.21</v>
      </c>
      <c r="L89" s="130">
        <f t="shared" si="19"/>
        <v>1230.1199999999999</v>
      </c>
      <c r="M89" s="131">
        <f t="shared" si="13"/>
        <v>2512.33</v>
      </c>
      <c r="N89" s="132">
        <v>4.4999999999999997E-3</v>
      </c>
      <c r="O89" s="133" t="s">
        <v>125</v>
      </c>
      <c r="U89" s="28">
        <v>25</v>
      </c>
      <c r="V89" s="28">
        <f t="shared" si="20"/>
        <v>51.28</v>
      </c>
      <c r="W89" s="28">
        <v>70.88</v>
      </c>
      <c r="X89" s="28">
        <f t="shared" si="21"/>
        <v>49.2</v>
      </c>
      <c r="Y89" s="30">
        <v>68</v>
      </c>
      <c r="Z89" s="28">
        <f t="shared" si="22"/>
        <v>100.48</v>
      </c>
      <c r="AA89" s="28">
        <v>138.88</v>
      </c>
      <c r="AB89" s="28">
        <f t="shared" si="23"/>
        <v>1282.21</v>
      </c>
      <c r="AC89" s="29">
        <v>1772</v>
      </c>
      <c r="AD89" s="28">
        <f t="shared" si="24"/>
        <v>1230.1199999999999</v>
      </c>
      <c r="AE89" s="29">
        <v>1700</v>
      </c>
      <c r="AF89" s="100">
        <f t="shared" si="25"/>
        <v>2512.33</v>
      </c>
      <c r="AG89" s="29">
        <v>3472</v>
      </c>
      <c r="AH89" t="str">
        <f t="shared" si="14"/>
        <v>nok</v>
      </c>
    </row>
    <row r="90" spans="1:34" ht="42.75">
      <c r="A90" s="126" t="s">
        <v>306</v>
      </c>
      <c r="B90" s="153">
        <v>180708</v>
      </c>
      <c r="C90" s="128" t="s">
        <v>122</v>
      </c>
      <c r="D90" s="129" t="s">
        <v>307</v>
      </c>
      <c r="E90" s="126" t="s">
        <v>132</v>
      </c>
      <c r="F90" s="130">
        <v>25</v>
      </c>
      <c r="G90" s="130">
        <v>25</v>
      </c>
      <c r="H90" s="130">
        <f t="shared" si="15"/>
        <v>13.5</v>
      </c>
      <c r="I90" s="130">
        <f t="shared" si="16"/>
        <v>125.91</v>
      </c>
      <c r="J90" s="130">
        <f t="shared" si="17"/>
        <v>139.41</v>
      </c>
      <c r="K90" s="130">
        <f t="shared" si="18"/>
        <v>337.74</v>
      </c>
      <c r="L90" s="130">
        <f t="shared" si="19"/>
        <v>3147.84</v>
      </c>
      <c r="M90" s="131">
        <f t="shared" si="13"/>
        <v>3485.58</v>
      </c>
      <c r="N90" s="132">
        <v>6.1999999999999998E-3</v>
      </c>
      <c r="O90" s="133" t="s">
        <v>125</v>
      </c>
      <c r="U90" s="28">
        <v>25</v>
      </c>
      <c r="V90" s="28">
        <f t="shared" si="20"/>
        <v>13.5</v>
      </c>
      <c r="W90" s="28">
        <v>18.670000000000002</v>
      </c>
      <c r="X90" s="28">
        <f t="shared" si="21"/>
        <v>125.91</v>
      </c>
      <c r="Y90" s="30">
        <v>174.01</v>
      </c>
      <c r="Z90" s="28">
        <f t="shared" si="22"/>
        <v>139.41</v>
      </c>
      <c r="AA90" s="28">
        <v>192.68</v>
      </c>
      <c r="AB90" s="28">
        <f t="shared" si="23"/>
        <v>337.74</v>
      </c>
      <c r="AC90" s="28">
        <v>466.75</v>
      </c>
      <c r="AD90" s="28">
        <f t="shared" si="24"/>
        <v>3147.84</v>
      </c>
      <c r="AE90" s="29">
        <v>4350.25</v>
      </c>
      <c r="AF90" s="100">
        <f t="shared" si="25"/>
        <v>3485.58</v>
      </c>
      <c r="AG90" s="29">
        <v>4817</v>
      </c>
      <c r="AH90" t="str">
        <f t="shared" si="14"/>
        <v>nok</v>
      </c>
    </row>
    <row r="91" spans="1:34" ht="57">
      <c r="A91" s="126" t="s">
        <v>308</v>
      </c>
      <c r="B91" s="153">
        <v>91939</v>
      </c>
      <c r="C91" s="133" t="s">
        <v>147</v>
      </c>
      <c r="D91" s="129" t="s">
        <v>309</v>
      </c>
      <c r="E91" s="126" t="s">
        <v>222</v>
      </c>
      <c r="F91" s="130">
        <v>4</v>
      </c>
      <c r="G91" s="130">
        <v>4</v>
      </c>
      <c r="H91" s="130">
        <f t="shared" si="15"/>
        <v>14.16</v>
      </c>
      <c r="I91" s="130">
        <f t="shared" si="16"/>
        <v>6.22</v>
      </c>
      <c r="J91" s="130">
        <f t="shared" si="17"/>
        <v>20.38</v>
      </c>
      <c r="K91" s="130">
        <f t="shared" si="18"/>
        <v>56.67</v>
      </c>
      <c r="L91" s="130">
        <f t="shared" si="19"/>
        <v>24.89</v>
      </c>
      <c r="M91" s="131">
        <f t="shared" si="13"/>
        <v>81.56</v>
      </c>
      <c r="N91" s="132">
        <v>1E-4</v>
      </c>
      <c r="O91" s="133" t="s">
        <v>125</v>
      </c>
      <c r="U91" s="28">
        <v>4</v>
      </c>
      <c r="V91" s="28">
        <f t="shared" si="20"/>
        <v>14.16</v>
      </c>
      <c r="W91" s="28">
        <v>19.579999999999998</v>
      </c>
      <c r="X91" s="28">
        <f t="shared" si="21"/>
        <v>6.22</v>
      </c>
      <c r="Y91" s="30">
        <v>8.6</v>
      </c>
      <c r="Z91" s="28">
        <f t="shared" si="22"/>
        <v>20.38</v>
      </c>
      <c r="AA91" s="28">
        <v>28.18</v>
      </c>
      <c r="AB91" s="28">
        <f t="shared" si="23"/>
        <v>56.67</v>
      </c>
      <c r="AC91" s="28">
        <v>78.319999999999993</v>
      </c>
      <c r="AD91" s="28">
        <f t="shared" si="24"/>
        <v>24.89</v>
      </c>
      <c r="AE91" s="28">
        <v>34.4</v>
      </c>
      <c r="AF91" s="100">
        <f t="shared" si="25"/>
        <v>81.56</v>
      </c>
      <c r="AG91" s="28">
        <v>112.72</v>
      </c>
      <c r="AH91" t="str">
        <f t="shared" si="14"/>
        <v>nok</v>
      </c>
    </row>
    <row r="92" spans="1:34" ht="42.75">
      <c r="A92" s="126" t="s">
        <v>310</v>
      </c>
      <c r="B92" s="153">
        <v>95778</v>
      </c>
      <c r="C92" s="133" t="s">
        <v>147</v>
      </c>
      <c r="D92" s="129" t="s">
        <v>311</v>
      </c>
      <c r="E92" s="126" t="s">
        <v>222</v>
      </c>
      <c r="F92" s="130">
        <v>25</v>
      </c>
      <c r="G92" s="130">
        <v>25</v>
      </c>
      <c r="H92" s="130">
        <f t="shared" si="15"/>
        <v>6.98</v>
      </c>
      <c r="I92" s="130">
        <f t="shared" si="16"/>
        <v>10.94</v>
      </c>
      <c r="J92" s="130">
        <f t="shared" si="17"/>
        <v>17.920000000000002</v>
      </c>
      <c r="K92" s="130">
        <f t="shared" si="18"/>
        <v>174.56</v>
      </c>
      <c r="L92" s="130">
        <f t="shared" si="19"/>
        <v>273.52</v>
      </c>
      <c r="M92" s="131">
        <f t="shared" si="13"/>
        <v>448.08</v>
      </c>
      <c r="N92" s="132">
        <v>8.0000000000000004E-4</v>
      </c>
      <c r="O92" s="133" t="s">
        <v>125</v>
      </c>
      <c r="U92" s="28">
        <v>25</v>
      </c>
      <c r="V92" s="28">
        <f t="shared" si="20"/>
        <v>6.98</v>
      </c>
      <c r="W92" s="28">
        <v>9.65</v>
      </c>
      <c r="X92" s="28">
        <f t="shared" si="21"/>
        <v>10.94</v>
      </c>
      <c r="Y92" s="30">
        <v>15.12</v>
      </c>
      <c r="Z92" s="28">
        <f t="shared" si="22"/>
        <v>17.920000000000002</v>
      </c>
      <c r="AA92" s="28">
        <v>24.77</v>
      </c>
      <c r="AB92" s="28">
        <f t="shared" si="23"/>
        <v>174.56</v>
      </c>
      <c r="AC92" s="28">
        <v>241.25</v>
      </c>
      <c r="AD92" s="28">
        <f t="shared" si="24"/>
        <v>273.52</v>
      </c>
      <c r="AE92" s="28">
        <v>378</v>
      </c>
      <c r="AF92" s="100">
        <f t="shared" si="25"/>
        <v>448.08</v>
      </c>
      <c r="AG92" s="28">
        <v>619.25</v>
      </c>
      <c r="AH92" t="str">
        <f t="shared" si="14"/>
        <v>nok</v>
      </c>
    </row>
    <row r="93" spans="1:34" ht="57">
      <c r="A93" s="142" t="s">
        <v>312</v>
      </c>
      <c r="B93" s="184">
        <v>91992</v>
      </c>
      <c r="C93" s="148" t="s">
        <v>147</v>
      </c>
      <c r="D93" s="161" t="s">
        <v>313</v>
      </c>
      <c r="E93" s="142" t="s">
        <v>222</v>
      </c>
      <c r="F93" s="145">
        <v>4</v>
      </c>
      <c r="G93" s="145">
        <v>4</v>
      </c>
      <c r="H93" s="145">
        <f t="shared" si="15"/>
        <v>16.36</v>
      </c>
      <c r="I93" s="145">
        <f t="shared" si="16"/>
        <v>12.99</v>
      </c>
      <c r="J93" s="145">
        <f t="shared" si="17"/>
        <v>29.35</v>
      </c>
      <c r="K93" s="145">
        <f t="shared" si="18"/>
        <v>65.47</v>
      </c>
      <c r="L93" s="145">
        <f t="shared" si="19"/>
        <v>51.98</v>
      </c>
      <c r="M93" s="146">
        <f t="shared" si="13"/>
        <v>117.44999999999999</v>
      </c>
      <c r="N93" s="147">
        <v>2.0000000000000001E-4</v>
      </c>
      <c r="O93" s="148" t="s">
        <v>125</v>
      </c>
      <c r="U93" s="35">
        <v>4</v>
      </c>
      <c r="V93" s="35">
        <f t="shared" si="20"/>
        <v>16.36</v>
      </c>
      <c r="W93" s="35">
        <v>22.62</v>
      </c>
      <c r="X93" s="35">
        <f t="shared" si="21"/>
        <v>12.99</v>
      </c>
      <c r="Y93" s="47">
        <v>17.96</v>
      </c>
      <c r="Z93" s="35">
        <f t="shared" si="22"/>
        <v>29.35</v>
      </c>
      <c r="AA93" s="35">
        <v>40.58</v>
      </c>
      <c r="AB93" s="35">
        <f t="shared" si="23"/>
        <v>65.47</v>
      </c>
      <c r="AC93" s="35">
        <v>90.48</v>
      </c>
      <c r="AD93" s="35">
        <f t="shared" si="24"/>
        <v>51.98</v>
      </c>
      <c r="AE93" s="35">
        <v>71.84</v>
      </c>
      <c r="AF93" s="101">
        <f t="shared" si="25"/>
        <v>117.44999999999999</v>
      </c>
      <c r="AG93" s="35">
        <v>162.32</v>
      </c>
      <c r="AH93" t="str">
        <f t="shared" si="14"/>
        <v>nok</v>
      </c>
    </row>
    <row r="94" spans="1:34" ht="57">
      <c r="A94" s="167" t="s">
        <v>314</v>
      </c>
      <c r="B94" s="187">
        <v>91926</v>
      </c>
      <c r="C94" s="169" t="s">
        <v>147</v>
      </c>
      <c r="D94" s="170" t="s">
        <v>315</v>
      </c>
      <c r="E94" s="171" t="s">
        <v>219</v>
      </c>
      <c r="F94" s="173">
        <v>680.78</v>
      </c>
      <c r="G94" s="173">
        <v>680.78</v>
      </c>
      <c r="H94" s="173">
        <f t="shared" si="15"/>
        <v>0.73</v>
      </c>
      <c r="I94" s="173">
        <f t="shared" si="16"/>
        <v>2.12</v>
      </c>
      <c r="J94" s="173">
        <f t="shared" si="17"/>
        <v>2.85</v>
      </c>
      <c r="K94" s="173">
        <f t="shared" si="18"/>
        <v>502.46</v>
      </c>
      <c r="L94" s="173">
        <f t="shared" si="19"/>
        <v>1448.27</v>
      </c>
      <c r="M94" s="174">
        <f t="shared" si="13"/>
        <v>1950.73</v>
      </c>
      <c r="N94" s="175">
        <v>3.5000000000000001E-3</v>
      </c>
      <c r="O94" s="169" t="s">
        <v>125</v>
      </c>
      <c r="U94" s="44">
        <v>680.78</v>
      </c>
      <c r="V94" s="44">
        <f t="shared" si="20"/>
        <v>0.73</v>
      </c>
      <c r="W94" s="44">
        <v>1.02</v>
      </c>
      <c r="X94" s="44">
        <f t="shared" si="21"/>
        <v>2.12</v>
      </c>
      <c r="Y94" s="45">
        <v>2.94</v>
      </c>
      <c r="Z94" s="44">
        <f t="shared" si="22"/>
        <v>2.85</v>
      </c>
      <c r="AA94" s="44">
        <v>3.96</v>
      </c>
      <c r="AB94" s="44">
        <f t="shared" si="23"/>
        <v>502.46</v>
      </c>
      <c r="AC94" s="44">
        <v>694.39</v>
      </c>
      <c r="AD94" s="44">
        <f t="shared" si="24"/>
        <v>1448.27</v>
      </c>
      <c r="AE94" s="48">
        <v>2001.49</v>
      </c>
      <c r="AF94" s="103">
        <f t="shared" si="25"/>
        <v>1950.73</v>
      </c>
      <c r="AG94" s="48">
        <v>2695.88</v>
      </c>
      <c r="AH94" t="str">
        <f t="shared" si="14"/>
        <v>nok</v>
      </c>
    </row>
    <row r="95" spans="1:34" ht="57">
      <c r="A95" s="126" t="s">
        <v>316</v>
      </c>
      <c r="B95" s="188">
        <v>92980</v>
      </c>
      <c r="C95" s="133" t="s">
        <v>147</v>
      </c>
      <c r="D95" s="129" t="s">
        <v>317</v>
      </c>
      <c r="E95" s="134" t="s">
        <v>219</v>
      </c>
      <c r="F95" s="130">
        <v>120</v>
      </c>
      <c r="G95" s="130">
        <v>120</v>
      </c>
      <c r="H95" s="130">
        <f t="shared" si="15"/>
        <v>0.22</v>
      </c>
      <c r="I95" s="130">
        <f t="shared" si="16"/>
        <v>6.76</v>
      </c>
      <c r="J95" s="130">
        <f t="shared" si="17"/>
        <v>6.9799999999999995</v>
      </c>
      <c r="K95" s="130">
        <f t="shared" si="18"/>
        <v>26.91</v>
      </c>
      <c r="L95" s="130">
        <f t="shared" si="19"/>
        <v>811.87</v>
      </c>
      <c r="M95" s="131">
        <f t="shared" si="13"/>
        <v>838.78</v>
      </c>
      <c r="N95" s="132">
        <v>1.5E-3</v>
      </c>
      <c r="O95" s="133" t="s">
        <v>125</v>
      </c>
      <c r="U95" s="28">
        <v>120</v>
      </c>
      <c r="V95" s="28">
        <f t="shared" si="20"/>
        <v>0.22</v>
      </c>
      <c r="W95" s="28">
        <v>0.31</v>
      </c>
      <c r="X95" s="28">
        <f t="shared" si="21"/>
        <v>6.76</v>
      </c>
      <c r="Y95" s="30">
        <v>9.35</v>
      </c>
      <c r="Z95" s="28">
        <f t="shared" si="22"/>
        <v>6.9799999999999995</v>
      </c>
      <c r="AA95" s="28">
        <v>9.66</v>
      </c>
      <c r="AB95" s="28">
        <f t="shared" si="23"/>
        <v>26.91</v>
      </c>
      <c r="AC95" s="28">
        <v>37.200000000000003</v>
      </c>
      <c r="AD95" s="28">
        <f t="shared" si="24"/>
        <v>811.87</v>
      </c>
      <c r="AE95" s="29">
        <v>1122</v>
      </c>
      <c r="AF95" s="100">
        <f t="shared" si="25"/>
        <v>838.78</v>
      </c>
      <c r="AG95" s="29">
        <v>1159.2</v>
      </c>
      <c r="AH95" t="str">
        <f t="shared" si="14"/>
        <v>nok</v>
      </c>
    </row>
    <row r="96" spans="1:34" ht="42.75">
      <c r="A96" s="126" t="s">
        <v>318</v>
      </c>
      <c r="B96" s="188">
        <v>93655</v>
      </c>
      <c r="C96" s="133" t="s">
        <v>147</v>
      </c>
      <c r="D96" s="129" t="s">
        <v>319</v>
      </c>
      <c r="E96" s="126" t="s">
        <v>222</v>
      </c>
      <c r="F96" s="130">
        <v>6</v>
      </c>
      <c r="G96" s="130">
        <v>6</v>
      </c>
      <c r="H96" s="130">
        <f t="shared" si="15"/>
        <v>1.69</v>
      </c>
      <c r="I96" s="130">
        <f t="shared" si="16"/>
        <v>7.51</v>
      </c>
      <c r="J96" s="130">
        <f t="shared" si="17"/>
        <v>9.1999999999999993</v>
      </c>
      <c r="K96" s="130">
        <f t="shared" si="18"/>
        <v>10.15</v>
      </c>
      <c r="L96" s="130">
        <f t="shared" si="19"/>
        <v>45.1</v>
      </c>
      <c r="M96" s="131">
        <f t="shared" si="13"/>
        <v>55.25</v>
      </c>
      <c r="N96" s="132">
        <v>1E-4</v>
      </c>
      <c r="O96" s="133" t="s">
        <v>125</v>
      </c>
      <c r="U96" s="28">
        <v>6</v>
      </c>
      <c r="V96" s="28">
        <f t="shared" si="20"/>
        <v>1.69</v>
      </c>
      <c r="W96" s="28">
        <v>2.34</v>
      </c>
      <c r="X96" s="28">
        <f t="shared" si="21"/>
        <v>7.51</v>
      </c>
      <c r="Y96" s="30">
        <v>10.39</v>
      </c>
      <c r="Z96" s="28">
        <f t="shared" si="22"/>
        <v>9.1999999999999993</v>
      </c>
      <c r="AA96" s="28">
        <v>12.73</v>
      </c>
      <c r="AB96" s="28">
        <f t="shared" si="23"/>
        <v>10.15</v>
      </c>
      <c r="AC96" s="28">
        <v>14.04</v>
      </c>
      <c r="AD96" s="28">
        <f t="shared" si="24"/>
        <v>45.1</v>
      </c>
      <c r="AE96" s="28">
        <v>62.34</v>
      </c>
      <c r="AF96" s="100">
        <f t="shared" si="25"/>
        <v>55.25</v>
      </c>
      <c r="AG96" s="28">
        <v>76.38</v>
      </c>
      <c r="AH96" t="str">
        <f t="shared" si="14"/>
        <v>nok</v>
      </c>
    </row>
    <row r="97" spans="1:34" ht="42.75">
      <c r="A97" s="126" t="s">
        <v>320</v>
      </c>
      <c r="B97" s="188">
        <v>93666</v>
      </c>
      <c r="C97" s="133" t="s">
        <v>147</v>
      </c>
      <c r="D97" s="129" t="s">
        <v>321</v>
      </c>
      <c r="E97" s="126" t="s">
        <v>222</v>
      </c>
      <c r="F97" s="130">
        <v>2</v>
      </c>
      <c r="G97" s="130">
        <v>2</v>
      </c>
      <c r="H97" s="130">
        <f t="shared" si="15"/>
        <v>9.68</v>
      </c>
      <c r="I97" s="130">
        <f t="shared" si="16"/>
        <v>40.36</v>
      </c>
      <c r="J97" s="130">
        <f t="shared" si="17"/>
        <v>50.04</v>
      </c>
      <c r="K97" s="130">
        <f t="shared" si="18"/>
        <v>19.37</v>
      </c>
      <c r="L97" s="130">
        <f t="shared" si="19"/>
        <v>80.73</v>
      </c>
      <c r="M97" s="131">
        <f t="shared" si="13"/>
        <v>100.10000000000001</v>
      </c>
      <c r="N97" s="132">
        <v>2.0000000000000001E-4</v>
      </c>
      <c r="O97" s="133" t="s">
        <v>125</v>
      </c>
      <c r="U97" s="28">
        <v>2</v>
      </c>
      <c r="V97" s="28">
        <f t="shared" si="20"/>
        <v>9.68</v>
      </c>
      <c r="W97" s="28">
        <v>13.39</v>
      </c>
      <c r="X97" s="28">
        <f t="shared" si="21"/>
        <v>40.36</v>
      </c>
      <c r="Y97" s="30">
        <v>55.79</v>
      </c>
      <c r="Z97" s="28">
        <f t="shared" si="22"/>
        <v>50.04</v>
      </c>
      <c r="AA97" s="28">
        <v>69.180000000000007</v>
      </c>
      <c r="AB97" s="28">
        <f t="shared" si="23"/>
        <v>19.37</v>
      </c>
      <c r="AC97" s="28">
        <v>26.78</v>
      </c>
      <c r="AD97" s="28">
        <f t="shared" si="24"/>
        <v>80.73</v>
      </c>
      <c r="AE97" s="28">
        <v>111.58</v>
      </c>
      <c r="AF97" s="100">
        <f t="shared" si="25"/>
        <v>100.10000000000001</v>
      </c>
      <c r="AG97" s="28">
        <v>138.36000000000001</v>
      </c>
      <c r="AH97" t="str">
        <f t="shared" si="14"/>
        <v>nok</v>
      </c>
    </row>
    <row r="98" spans="1:34" ht="42.75">
      <c r="A98" s="126" t="s">
        <v>322</v>
      </c>
      <c r="B98" s="188">
        <v>96985</v>
      </c>
      <c r="C98" s="133" t="s">
        <v>147</v>
      </c>
      <c r="D98" s="129" t="s">
        <v>275</v>
      </c>
      <c r="E98" s="126" t="s">
        <v>222</v>
      </c>
      <c r="F98" s="130">
        <v>2</v>
      </c>
      <c r="G98" s="130">
        <v>2</v>
      </c>
      <c r="H98" s="130">
        <f t="shared" si="15"/>
        <v>6.48</v>
      </c>
      <c r="I98" s="130">
        <f t="shared" si="16"/>
        <v>51.43</v>
      </c>
      <c r="J98" s="130">
        <f t="shared" si="17"/>
        <v>57.91</v>
      </c>
      <c r="K98" s="130">
        <f t="shared" si="18"/>
        <v>12.96</v>
      </c>
      <c r="L98" s="130">
        <f t="shared" si="19"/>
        <v>102.86</v>
      </c>
      <c r="M98" s="131">
        <f t="shared" si="13"/>
        <v>115.82</v>
      </c>
      <c r="N98" s="132">
        <v>2.0000000000000001E-4</v>
      </c>
      <c r="O98" s="133" t="s">
        <v>125</v>
      </c>
      <c r="U98" s="28">
        <v>2</v>
      </c>
      <c r="V98" s="28">
        <f t="shared" si="20"/>
        <v>6.48</v>
      </c>
      <c r="W98" s="28">
        <v>8.9600000000000009</v>
      </c>
      <c r="X98" s="28">
        <f t="shared" si="21"/>
        <v>51.43</v>
      </c>
      <c r="Y98" s="30">
        <v>71.08</v>
      </c>
      <c r="Z98" s="28">
        <f t="shared" si="22"/>
        <v>57.91</v>
      </c>
      <c r="AA98" s="28">
        <v>80.040000000000006</v>
      </c>
      <c r="AB98" s="28">
        <f t="shared" si="23"/>
        <v>12.96</v>
      </c>
      <c r="AC98" s="28">
        <v>17.920000000000002</v>
      </c>
      <c r="AD98" s="28">
        <f t="shared" si="24"/>
        <v>102.86</v>
      </c>
      <c r="AE98" s="28">
        <v>142.16</v>
      </c>
      <c r="AF98" s="100">
        <f t="shared" si="25"/>
        <v>115.82</v>
      </c>
      <c r="AG98" s="28">
        <v>160.08000000000001</v>
      </c>
      <c r="AH98" t="str">
        <f t="shared" si="14"/>
        <v>nok</v>
      </c>
    </row>
    <row r="99" spans="1:34" ht="57">
      <c r="A99" s="135" t="s">
        <v>323</v>
      </c>
      <c r="B99" s="189">
        <v>91854</v>
      </c>
      <c r="C99" s="140" t="s">
        <v>147</v>
      </c>
      <c r="D99" s="129" t="s">
        <v>324</v>
      </c>
      <c r="E99" s="156" t="s">
        <v>219</v>
      </c>
      <c r="F99" s="137">
        <v>113.25</v>
      </c>
      <c r="G99" s="137">
        <v>113.25</v>
      </c>
      <c r="H99" s="137">
        <f t="shared" si="15"/>
        <v>3.42</v>
      </c>
      <c r="I99" s="137">
        <f t="shared" si="16"/>
        <v>2.79</v>
      </c>
      <c r="J99" s="137">
        <f t="shared" si="17"/>
        <v>6.21</v>
      </c>
      <c r="K99" s="137">
        <f t="shared" si="18"/>
        <v>388.42</v>
      </c>
      <c r="L99" s="137">
        <f t="shared" si="19"/>
        <v>316.32</v>
      </c>
      <c r="M99" s="138">
        <f t="shared" si="13"/>
        <v>704.74</v>
      </c>
      <c r="N99" s="139">
        <v>1.2999999999999999E-3</v>
      </c>
      <c r="O99" s="140" t="s">
        <v>125</v>
      </c>
      <c r="U99" s="31">
        <v>113.25</v>
      </c>
      <c r="V99" s="31">
        <f t="shared" si="20"/>
        <v>3.42</v>
      </c>
      <c r="W99" s="31">
        <v>4.74</v>
      </c>
      <c r="X99" s="31">
        <f t="shared" si="21"/>
        <v>2.79</v>
      </c>
      <c r="Y99" s="32">
        <v>3.86</v>
      </c>
      <c r="Z99" s="31">
        <f t="shared" si="22"/>
        <v>6.21</v>
      </c>
      <c r="AA99" s="31">
        <v>8.6</v>
      </c>
      <c r="AB99" s="31">
        <f t="shared" si="23"/>
        <v>388.42</v>
      </c>
      <c r="AC99" s="31">
        <v>536.79999999999995</v>
      </c>
      <c r="AD99" s="31">
        <f t="shared" si="24"/>
        <v>316.32</v>
      </c>
      <c r="AE99" s="31">
        <v>437.15</v>
      </c>
      <c r="AF99" s="100">
        <f t="shared" si="25"/>
        <v>704.74</v>
      </c>
      <c r="AG99" s="31">
        <v>973.95</v>
      </c>
      <c r="AH99" t="str">
        <f t="shared" si="14"/>
        <v>nok</v>
      </c>
    </row>
    <row r="100" spans="1:34" ht="71.25">
      <c r="A100" s="135" t="s">
        <v>325</v>
      </c>
      <c r="B100" s="189">
        <v>93009</v>
      </c>
      <c r="C100" s="140" t="s">
        <v>147</v>
      </c>
      <c r="D100" s="129" t="s">
        <v>326</v>
      </c>
      <c r="E100" s="156" t="s">
        <v>219</v>
      </c>
      <c r="F100" s="137">
        <v>30</v>
      </c>
      <c r="G100" s="137">
        <v>30</v>
      </c>
      <c r="H100" s="137">
        <f t="shared" si="15"/>
        <v>3.3</v>
      </c>
      <c r="I100" s="137">
        <f t="shared" si="16"/>
        <v>13.66</v>
      </c>
      <c r="J100" s="137">
        <f t="shared" si="17"/>
        <v>16.96</v>
      </c>
      <c r="K100" s="137">
        <f t="shared" si="18"/>
        <v>99.2</v>
      </c>
      <c r="L100" s="137">
        <f t="shared" si="19"/>
        <v>409.84</v>
      </c>
      <c r="M100" s="138">
        <f t="shared" si="13"/>
        <v>509.03999999999996</v>
      </c>
      <c r="N100" s="139">
        <v>8.9999999999999998E-4</v>
      </c>
      <c r="O100" s="140" t="s">
        <v>125</v>
      </c>
      <c r="U100" s="31">
        <v>30</v>
      </c>
      <c r="V100" s="31">
        <f t="shared" si="20"/>
        <v>3.3</v>
      </c>
      <c r="W100" s="31">
        <v>4.57</v>
      </c>
      <c r="X100" s="31">
        <f t="shared" si="21"/>
        <v>13.66</v>
      </c>
      <c r="Y100" s="32">
        <v>18.88</v>
      </c>
      <c r="Z100" s="31">
        <f t="shared" si="22"/>
        <v>16.96</v>
      </c>
      <c r="AA100" s="31">
        <v>23.45</v>
      </c>
      <c r="AB100" s="31">
        <f t="shared" si="23"/>
        <v>99.2</v>
      </c>
      <c r="AC100" s="31">
        <v>137.1</v>
      </c>
      <c r="AD100" s="31">
        <f t="shared" si="24"/>
        <v>409.84</v>
      </c>
      <c r="AE100" s="31">
        <v>566.4</v>
      </c>
      <c r="AF100" s="100">
        <f t="shared" si="25"/>
        <v>509.03999999999996</v>
      </c>
      <c r="AG100" s="31">
        <v>703.5</v>
      </c>
      <c r="AH100" t="str">
        <f t="shared" si="14"/>
        <v>nok</v>
      </c>
    </row>
    <row r="101" spans="1:34" ht="28.5">
      <c r="A101" s="126" t="s">
        <v>327</v>
      </c>
      <c r="B101" s="188">
        <v>71190</v>
      </c>
      <c r="C101" s="128" t="s">
        <v>122</v>
      </c>
      <c r="D101" s="126" t="s">
        <v>328</v>
      </c>
      <c r="E101" s="134" t="s">
        <v>219</v>
      </c>
      <c r="F101" s="130">
        <v>29.66</v>
      </c>
      <c r="G101" s="130">
        <v>29.66</v>
      </c>
      <c r="H101" s="130">
        <f t="shared" si="15"/>
        <v>8.56</v>
      </c>
      <c r="I101" s="130">
        <f t="shared" si="16"/>
        <v>18</v>
      </c>
      <c r="J101" s="130">
        <f t="shared" si="17"/>
        <v>26.560000000000002</v>
      </c>
      <c r="K101" s="130">
        <f t="shared" si="18"/>
        <v>253.88</v>
      </c>
      <c r="L101" s="130">
        <f t="shared" si="19"/>
        <v>533.97</v>
      </c>
      <c r="M101" s="131">
        <f t="shared" si="13"/>
        <v>787.85</v>
      </c>
      <c r="N101" s="132">
        <v>1.4E-3</v>
      </c>
      <c r="O101" s="133" t="s">
        <v>125</v>
      </c>
      <c r="U101" s="28">
        <v>29.66</v>
      </c>
      <c r="V101" s="28">
        <f t="shared" si="20"/>
        <v>8.56</v>
      </c>
      <c r="W101" s="28">
        <v>11.83</v>
      </c>
      <c r="X101" s="28">
        <f t="shared" si="21"/>
        <v>18</v>
      </c>
      <c r="Y101" s="30">
        <v>24.88</v>
      </c>
      <c r="Z101" s="28">
        <f t="shared" si="22"/>
        <v>26.560000000000002</v>
      </c>
      <c r="AA101" s="28">
        <v>36.71</v>
      </c>
      <c r="AB101" s="28">
        <f t="shared" si="23"/>
        <v>253.88</v>
      </c>
      <c r="AC101" s="28">
        <v>350.87</v>
      </c>
      <c r="AD101" s="28">
        <f t="shared" si="24"/>
        <v>533.97</v>
      </c>
      <c r="AE101" s="28">
        <v>737.94</v>
      </c>
      <c r="AF101" s="100">
        <f t="shared" si="25"/>
        <v>787.85</v>
      </c>
      <c r="AG101" s="29">
        <v>1088.81</v>
      </c>
      <c r="AH101" t="str">
        <f t="shared" si="14"/>
        <v>nok</v>
      </c>
    </row>
    <row r="102" spans="1:34" ht="28.5">
      <c r="A102" s="126" t="s">
        <v>329</v>
      </c>
      <c r="B102" s="188">
        <v>72376</v>
      </c>
      <c r="C102" s="128" t="s">
        <v>122</v>
      </c>
      <c r="D102" s="126" t="s">
        <v>330</v>
      </c>
      <c r="E102" s="134" t="s">
        <v>219</v>
      </c>
      <c r="F102" s="130">
        <v>29.66</v>
      </c>
      <c r="G102" s="130">
        <v>29.66</v>
      </c>
      <c r="H102" s="130">
        <f t="shared" si="15"/>
        <v>5.35</v>
      </c>
      <c r="I102" s="130">
        <f t="shared" si="16"/>
        <v>4.7300000000000004</v>
      </c>
      <c r="J102" s="130">
        <f t="shared" si="17"/>
        <v>10.08</v>
      </c>
      <c r="K102" s="130">
        <f t="shared" si="18"/>
        <v>158.81</v>
      </c>
      <c r="L102" s="130">
        <f t="shared" si="19"/>
        <v>140.57</v>
      </c>
      <c r="M102" s="131">
        <f t="shared" si="13"/>
        <v>299.38</v>
      </c>
      <c r="N102" s="132">
        <v>5.0000000000000001E-4</v>
      </c>
      <c r="O102" s="133" t="s">
        <v>125</v>
      </c>
      <c r="U102" s="28">
        <v>29.66</v>
      </c>
      <c r="V102" s="28">
        <f t="shared" si="20"/>
        <v>5.35</v>
      </c>
      <c r="W102" s="28">
        <v>7.4</v>
      </c>
      <c r="X102" s="28">
        <f t="shared" si="21"/>
        <v>4.7300000000000004</v>
      </c>
      <c r="Y102" s="30">
        <v>6.55</v>
      </c>
      <c r="Z102" s="28">
        <f t="shared" si="22"/>
        <v>10.08</v>
      </c>
      <c r="AA102" s="28">
        <v>13.95</v>
      </c>
      <c r="AB102" s="28">
        <f t="shared" si="23"/>
        <v>158.81</v>
      </c>
      <c r="AC102" s="28">
        <v>219.48</v>
      </c>
      <c r="AD102" s="28">
        <f t="shared" si="24"/>
        <v>140.57</v>
      </c>
      <c r="AE102" s="28">
        <v>194.27</v>
      </c>
      <c r="AF102" s="100">
        <f t="shared" si="25"/>
        <v>299.38</v>
      </c>
      <c r="AG102" s="28">
        <v>413.75</v>
      </c>
      <c r="AH102" t="str">
        <f t="shared" si="14"/>
        <v>nok</v>
      </c>
    </row>
    <row r="103" spans="1:34" ht="71.25">
      <c r="A103" s="135" t="s">
        <v>331</v>
      </c>
      <c r="B103" s="189">
        <v>101875</v>
      </c>
      <c r="C103" s="140" t="s">
        <v>147</v>
      </c>
      <c r="D103" s="129" t="s">
        <v>332</v>
      </c>
      <c r="E103" s="135" t="s">
        <v>222</v>
      </c>
      <c r="F103" s="137">
        <v>1</v>
      </c>
      <c r="G103" s="137">
        <v>1</v>
      </c>
      <c r="H103" s="137">
        <f t="shared" si="15"/>
        <v>13.58</v>
      </c>
      <c r="I103" s="137">
        <f t="shared" si="16"/>
        <v>256.08</v>
      </c>
      <c r="J103" s="137">
        <f t="shared" si="17"/>
        <v>269.65999999999997</v>
      </c>
      <c r="K103" s="137">
        <f t="shared" si="18"/>
        <v>13.58</v>
      </c>
      <c r="L103" s="137">
        <f t="shared" si="19"/>
        <v>256.08</v>
      </c>
      <c r="M103" s="138">
        <f t="shared" si="13"/>
        <v>269.65999999999997</v>
      </c>
      <c r="N103" s="139">
        <v>5.0000000000000001E-4</v>
      </c>
      <c r="O103" s="140" t="s">
        <v>125</v>
      </c>
      <c r="U103" s="31">
        <v>1</v>
      </c>
      <c r="V103" s="31">
        <f t="shared" si="20"/>
        <v>13.58</v>
      </c>
      <c r="W103" s="31">
        <v>18.78</v>
      </c>
      <c r="X103" s="31">
        <f t="shared" si="21"/>
        <v>256.08</v>
      </c>
      <c r="Y103" s="32">
        <v>353.91</v>
      </c>
      <c r="Z103" s="31">
        <f t="shared" si="22"/>
        <v>269.65999999999997</v>
      </c>
      <c r="AA103" s="31">
        <v>372.69</v>
      </c>
      <c r="AB103" s="31">
        <f t="shared" si="23"/>
        <v>13.58</v>
      </c>
      <c r="AC103" s="31">
        <v>18.78</v>
      </c>
      <c r="AD103" s="31">
        <f t="shared" si="24"/>
        <v>256.08</v>
      </c>
      <c r="AE103" s="31">
        <v>353.91</v>
      </c>
      <c r="AF103" s="100">
        <f t="shared" si="25"/>
        <v>269.65999999999997</v>
      </c>
      <c r="AG103" s="31">
        <v>372.69</v>
      </c>
      <c r="AH103" t="str">
        <f t="shared" si="14"/>
        <v>nok</v>
      </c>
    </row>
    <row r="104" spans="1:34" ht="15">
      <c r="A104" s="118" t="s">
        <v>333</v>
      </c>
      <c r="B104" s="119"/>
      <c r="C104" s="119"/>
      <c r="D104" s="118" t="s">
        <v>201</v>
      </c>
      <c r="E104" s="119"/>
      <c r="F104" s="119"/>
      <c r="G104" s="119"/>
      <c r="H104" s="119">
        <f t="shared" si="15"/>
        <v>0</v>
      </c>
      <c r="I104" s="119">
        <f t="shared" si="16"/>
        <v>0</v>
      </c>
      <c r="J104" s="119">
        <f t="shared" si="17"/>
        <v>0</v>
      </c>
      <c r="K104" s="119">
        <f t="shared" si="18"/>
        <v>0</v>
      </c>
      <c r="L104" s="119">
        <f t="shared" si="19"/>
        <v>0</v>
      </c>
      <c r="M104" s="120">
        <f t="shared" si="13"/>
        <v>1481.7199999999998</v>
      </c>
      <c r="N104" s="121">
        <v>2.5999999999999999E-3</v>
      </c>
      <c r="O104" s="119"/>
      <c r="U104" s="25"/>
      <c r="V104" s="25">
        <f t="shared" si="20"/>
        <v>0</v>
      </c>
      <c r="W104" s="25"/>
      <c r="X104" s="25">
        <f t="shared" si="21"/>
        <v>0</v>
      </c>
      <c r="Y104" s="25"/>
      <c r="Z104" s="25">
        <f t="shared" si="22"/>
        <v>0</v>
      </c>
      <c r="AA104" s="25"/>
      <c r="AB104" s="25">
        <f t="shared" si="23"/>
        <v>0</v>
      </c>
      <c r="AC104" s="25"/>
      <c r="AD104" s="25">
        <f t="shared" si="24"/>
        <v>0</v>
      </c>
      <c r="AE104" s="25"/>
      <c r="AF104" s="98">
        <f>AF105</f>
        <v>1481.7199999999998</v>
      </c>
      <c r="AG104" s="26">
        <v>2047.71</v>
      </c>
      <c r="AH104" t="str">
        <f t="shared" si="14"/>
        <v>nok</v>
      </c>
    </row>
    <row r="105" spans="1:34" ht="14.25">
      <c r="A105" s="126" t="s">
        <v>334</v>
      </c>
      <c r="B105" s="188">
        <v>9537</v>
      </c>
      <c r="C105" s="133" t="s">
        <v>147</v>
      </c>
      <c r="D105" s="126" t="s">
        <v>335</v>
      </c>
      <c r="E105" s="126" t="s">
        <v>124</v>
      </c>
      <c r="F105" s="130">
        <v>597</v>
      </c>
      <c r="G105" s="130">
        <v>597</v>
      </c>
      <c r="H105" s="130">
        <f t="shared" si="15"/>
        <v>1.33</v>
      </c>
      <c r="I105" s="130">
        <f t="shared" si="16"/>
        <v>1.1399999999999999</v>
      </c>
      <c r="J105" s="130">
        <f t="shared" si="17"/>
        <v>2.4699999999999998</v>
      </c>
      <c r="K105" s="130">
        <f t="shared" si="18"/>
        <v>799.18</v>
      </c>
      <c r="L105" s="130">
        <f t="shared" si="19"/>
        <v>682.54</v>
      </c>
      <c r="M105" s="131">
        <f t="shared" si="13"/>
        <v>1481.7199999999998</v>
      </c>
      <c r="N105" s="132">
        <v>2.5999999999999999E-3</v>
      </c>
      <c r="O105" s="133" t="s">
        <v>125</v>
      </c>
      <c r="U105" s="28">
        <v>597</v>
      </c>
      <c r="V105" s="28">
        <f t="shared" si="20"/>
        <v>1.33</v>
      </c>
      <c r="W105" s="28">
        <v>1.85</v>
      </c>
      <c r="X105" s="28">
        <f t="shared" si="21"/>
        <v>1.1399999999999999</v>
      </c>
      <c r="Y105" s="30">
        <v>1.58</v>
      </c>
      <c r="Z105" s="28">
        <f t="shared" si="22"/>
        <v>2.4699999999999998</v>
      </c>
      <c r="AA105" s="28">
        <v>3.43</v>
      </c>
      <c r="AB105" s="28">
        <f t="shared" si="23"/>
        <v>799.18</v>
      </c>
      <c r="AC105" s="29">
        <v>1104.45</v>
      </c>
      <c r="AD105" s="28">
        <f t="shared" si="24"/>
        <v>682.54</v>
      </c>
      <c r="AE105" s="28">
        <v>943.26</v>
      </c>
      <c r="AF105" s="100">
        <f t="shared" si="25"/>
        <v>1481.7199999999998</v>
      </c>
      <c r="AG105" s="29">
        <v>2047.71</v>
      </c>
      <c r="AH105" t="str">
        <f t="shared" si="14"/>
        <v>nok</v>
      </c>
    </row>
    <row r="106" spans="1:34" ht="15">
      <c r="A106" s="247" t="s">
        <v>336</v>
      </c>
      <c r="B106" s="248"/>
      <c r="C106" s="248"/>
      <c r="D106" s="248"/>
      <c r="E106" s="248"/>
      <c r="F106" s="248"/>
      <c r="G106" s="248"/>
      <c r="H106" s="248"/>
      <c r="I106" s="248"/>
      <c r="J106" s="249"/>
      <c r="K106" s="190">
        <f>SUM(K6:K105)</f>
        <v>108887.67</v>
      </c>
      <c r="L106" s="190">
        <f>SUM(L6:L105)</f>
        <v>452593.44</v>
      </c>
      <c r="M106" s="191">
        <f>L106+K106</f>
        <v>561481.11</v>
      </c>
      <c r="N106" s="119"/>
      <c r="O106" s="119"/>
    </row>
    <row r="107" spans="1:34" ht="15">
      <c r="A107" s="250"/>
      <c r="B107" s="251"/>
      <c r="C107" s="251"/>
      <c r="D107" s="251"/>
      <c r="E107" s="251"/>
      <c r="F107" s="251"/>
      <c r="G107" s="251"/>
      <c r="H107" s="251"/>
      <c r="I107" s="251"/>
      <c r="J107" s="251"/>
      <c r="K107" s="251"/>
      <c r="L107" s="251"/>
      <c r="M107" s="251"/>
      <c r="N107" s="251"/>
      <c r="O107" s="251"/>
    </row>
    <row r="108" spans="1:34" ht="15">
      <c r="A108" s="214"/>
      <c r="B108" s="234"/>
      <c r="C108" s="234"/>
      <c r="D108" s="234"/>
      <c r="E108" s="234"/>
      <c r="F108" s="234"/>
      <c r="G108" s="234"/>
      <c r="H108" s="234"/>
      <c r="I108" s="235"/>
      <c r="J108" s="215" t="s">
        <v>337</v>
      </c>
      <c r="K108" s="216"/>
      <c r="L108" s="217">
        <f>M125</f>
        <v>561481.11</v>
      </c>
      <c r="M108" s="218"/>
      <c r="N108" s="219"/>
      <c r="O108" s="214"/>
    </row>
    <row r="109" spans="1:34" ht="15">
      <c r="A109" s="214"/>
      <c r="B109" s="234"/>
      <c r="C109" s="234"/>
      <c r="D109" s="234"/>
      <c r="E109" s="234"/>
      <c r="F109" s="234"/>
      <c r="G109" s="234"/>
      <c r="H109" s="234"/>
      <c r="I109" s="235"/>
      <c r="J109" s="215" t="s">
        <v>338</v>
      </c>
      <c r="K109" s="216"/>
      <c r="L109" s="217">
        <f>P125</f>
        <v>117854.884989</v>
      </c>
      <c r="M109" s="218"/>
      <c r="N109" s="219"/>
      <c r="O109" s="214"/>
    </row>
    <row r="110" spans="1:34" ht="15">
      <c r="A110" s="214"/>
      <c r="B110" s="234"/>
      <c r="C110" s="234"/>
      <c r="D110" s="234"/>
      <c r="E110" s="234"/>
      <c r="F110" s="234"/>
      <c r="G110" s="234"/>
      <c r="H110" s="234"/>
      <c r="I110" s="235"/>
      <c r="J110" s="245" t="s">
        <v>339</v>
      </c>
      <c r="K110" s="246"/>
      <c r="L110" s="217">
        <f>M125+P125</f>
        <v>679335.99498900003</v>
      </c>
      <c r="M110" s="218"/>
      <c r="N110" s="219"/>
      <c r="O110" s="214"/>
    </row>
    <row r="111" spans="1:34" ht="15">
      <c r="A111" s="231"/>
      <c r="B111" s="232"/>
      <c r="C111" s="232"/>
      <c r="D111" s="232"/>
      <c r="E111" s="232"/>
      <c r="F111" s="232"/>
      <c r="G111" s="232"/>
      <c r="H111" s="232"/>
      <c r="I111" s="232"/>
      <c r="J111" s="233"/>
      <c r="K111" s="233"/>
      <c r="L111" s="233"/>
      <c r="M111" s="233"/>
      <c r="N111" s="233"/>
      <c r="O111" s="192"/>
    </row>
    <row r="112" spans="1:34" ht="15">
      <c r="A112" s="214"/>
      <c r="B112" s="234"/>
      <c r="C112" s="234"/>
      <c r="D112" s="234"/>
      <c r="E112" s="234"/>
      <c r="F112" s="234"/>
      <c r="G112" s="234"/>
      <c r="H112" s="234"/>
      <c r="I112" s="235"/>
      <c r="J112" s="215" t="s">
        <v>340</v>
      </c>
      <c r="K112" s="236"/>
      <c r="L112" s="216"/>
      <c r="M112" s="237">
        <f>M130</f>
        <v>74278.773650999981</v>
      </c>
      <c r="N112" s="238"/>
      <c r="O112" s="214"/>
    </row>
    <row r="113" spans="1:16" ht="15">
      <c r="A113" s="214"/>
      <c r="B113" s="234"/>
      <c r="C113" s="234"/>
      <c r="D113" s="234"/>
      <c r="E113" s="234"/>
      <c r="F113" s="234"/>
      <c r="G113" s="234"/>
      <c r="H113" s="234"/>
      <c r="I113" s="235"/>
      <c r="J113" s="215" t="s">
        <v>341</v>
      </c>
      <c r="K113" s="236"/>
      <c r="L113" s="216"/>
      <c r="M113" s="237">
        <f>L110-M112</f>
        <v>605057.22133800003</v>
      </c>
      <c r="N113" s="238"/>
      <c r="O113" s="214"/>
    </row>
    <row r="114" spans="1:16" ht="15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4"/>
      <c r="N114" s="193"/>
      <c r="O114" s="193"/>
    </row>
    <row r="117" spans="1:16">
      <c r="D117" s="105">
        <f>M5</f>
        <v>45934.67</v>
      </c>
      <c r="M117" s="107">
        <f>M4</f>
        <v>45934.67</v>
      </c>
      <c r="P117" s="105">
        <f>M117*20.99%</f>
        <v>9641.6872329999987</v>
      </c>
    </row>
    <row r="118" spans="1:16">
      <c r="D118" s="105">
        <f>M18</f>
        <v>17994.22</v>
      </c>
      <c r="M118" s="107">
        <f>M18</f>
        <v>17994.22</v>
      </c>
      <c r="P118" s="105">
        <f t="shared" ref="P118:P124" si="26">M118*20.99%</f>
        <v>3776.986778</v>
      </c>
    </row>
    <row r="119" spans="1:16">
      <c r="D119" s="105">
        <f>M22</f>
        <v>6546.3799999999992</v>
      </c>
      <c r="M119" s="107">
        <f>M21</f>
        <v>116648.24000000002</v>
      </c>
      <c r="P119" s="105">
        <f t="shared" si="26"/>
        <v>24484.465576000002</v>
      </c>
    </row>
    <row r="120" spans="1:16">
      <c r="D120" s="105">
        <f>M34</f>
        <v>667.01</v>
      </c>
      <c r="M120" s="107">
        <f>M46</f>
        <v>62947.799999999988</v>
      </c>
      <c r="P120" s="105">
        <f t="shared" si="26"/>
        <v>13212.743219999997</v>
      </c>
    </row>
    <row r="121" spans="1:16">
      <c r="D121" s="105">
        <f>M29</f>
        <v>53190.140000000007</v>
      </c>
      <c r="M121" s="107">
        <f>M58</f>
        <v>294060.02</v>
      </c>
      <c r="P121" s="105">
        <f t="shared" si="26"/>
        <v>61723.198197999998</v>
      </c>
    </row>
    <row r="122" spans="1:16">
      <c r="D122" s="105">
        <f>M58</f>
        <v>294060.02</v>
      </c>
      <c r="M122" s="107">
        <f>M72</f>
        <v>9544.1300000000028</v>
      </c>
      <c r="P122" s="105">
        <f t="shared" si="26"/>
        <v>2003.3128870000003</v>
      </c>
    </row>
    <row r="123" spans="1:16">
      <c r="D123" s="105">
        <f>M36</f>
        <v>3330.2599999999998</v>
      </c>
      <c r="M123" s="107">
        <f>M85</f>
        <v>12870.310000000001</v>
      </c>
      <c r="P123" s="105">
        <f t="shared" si="26"/>
        <v>2701.4780689999998</v>
      </c>
    </row>
    <row r="124" spans="1:16">
      <c r="D124" s="105">
        <f>M46</f>
        <v>62947.799999999988</v>
      </c>
      <c r="M124" s="107">
        <f>M104</f>
        <v>1481.7199999999998</v>
      </c>
      <c r="P124" s="105">
        <f t="shared" si="26"/>
        <v>311.01302799999991</v>
      </c>
    </row>
    <row r="125" spans="1:16">
      <c r="D125" s="105">
        <f>M85</f>
        <v>12870.310000000001</v>
      </c>
      <c r="M125" s="108">
        <f>SUM(M117:M124)</f>
        <v>561481.11</v>
      </c>
      <c r="P125" s="106">
        <f>SUM(P117:P124)</f>
        <v>117854.884989</v>
      </c>
    </row>
    <row r="126" spans="1:16">
      <c r="D126" s="105">
        <f>M72</f>
        <v>9544.1300000000028</v>
      </c>
    </row>
    <row r="127" spans="1:16">
      <c r="D127" s="105">
        <f>M39+M104</f>
        <v>54396.170000000006</v>
      </c>
      <c r="F127" s="105">
        <f>D127*1.2099</f>
        <v>65813.926082999998</v>
      </c>
    </row>
    <row r="129" spans="13:13">
      <c r="M129" s="107">
        <f>M48+M49+M51+M52+M53+M78</f>
        <v>61392.489999999991</v>
      </c>
    </row>
    <row r="130" spans="13:13">
      <c r="M130" s="107">
        <f>M129*1.2099</f>
        <v>74278.773650999981</v>
      </c>
    </row>
  </sheetData>
  <autoFilter ref="A2:O106" xr:uid="{13C0C34F-11FB-46B7-802A-847F474097C3}">
    <filterColumn colId="7" showButton="0"/>
    <filterColumn colId="8" showButton="0"/>
    <filterColumn colId="10" showButton="0"/>
    <filterColumn colId="11" showButton="0"/>
  </autoFilter>
  <mergeCells count="34">
    <mergeCell ref="AC2:AG2"/>
    <mergeCell ref="AK5:AM5"/>
    <mergeCell ref="O112:O113"/>
    <mergeCell ref="J113:L113"/>
    <mergeCell ref="M113:N113"/>
    <mergeCell ref="U2:U3"/>
    <mergeCell ref="W2:AA2"/>
    <mergeCell ref="J110:K110"/>
    <mergeCell ref="L110:N110"/>
    <mergeCell ref="N2:N3"/>
    <mergeCell ref="O2:O3"/>
    <mergeCell ref="A106:J106"/>
    <mergeCell ref="A107:O107"/>
    <mergeCell ref="A108:I110"/>
    <mergeCell ref="J108:K108"/>
    <mergeCell ref="L108:N108"/>
    <mergeCell ref="A111:I111"/>
    <mergeCell ref="J111:N111"/>
    <mergeCell ref="A112:I113"/>
    <mergeCell ref="J112:L112"/>
    <mergeCell ref="M112:N112"/>
    <mergeCell ref="O108:O110"/>
    <mergeCell ref="J109:K109"/>
    <mergeCell ref="L109:N109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M2"/>
  </mergeCells>
  <pageMargins left="0.511811024" right="0.511811024" top="0.78740157499999996" bottom="0.78740157499999996" header="0.31496062000000002" footer="0.31496062000000002"/>
  <pageSetup paperSize="9" scale="3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5E9D-473E-49DB-AA9C-FF15A1935635}">
  <sheetPr>
    <pageSetUpPr fitToPage="1"/>
  </sheetPr>
  <dimension ref="A1:M34"/>
  <sheetViews>
    <sheetView topLeftCell="A4" zoomScaleNormal="100" workbookViewId="0">
      <selection activeCell="F35" sqref="F35"/>
    </sheetView>
  </sheetViews>
  <sheetFormatPr defaultRowHeight="12.75"/>
  <cols>
    <col min="1" max="1" width="8.1640625" customWidth="1"/>
    <col min="2" max="2" width="36.83203125" customWidth="1"/>
    <col min="3" max="4" width="18.33203125" customWidth="1"/>
    <col min="5" max="5" width="18" customWidth="1"/>
    <col min="6" max="6" width="24.1640625" customWidth="1"/>
    <col min="12" max="12" width="22.33203125" customWidth="1"/>
    <col min="13" max="13" width="37.33203125" customWidth="1"/>
  </cols>
  <sheetData>
    <row r="1" spans="1:13" ht="48.75">
      <c r="A1" s="50" t="s">
        <v>40</v>
      </c>
      <c r="B1" s="51" t="s">
        <v>41</v>
      </c>
      <c r="C1" s="51" t="s">
        <v>42</v>
      </c>
      <c r="D1" s="51" t="s">
        <v>43</v>
      </c>
      <c r="E1" s="252" t="s">
        <v>44</v>
      </c>
      <c r="F1" s="253"/>
    </row>
    <row r="2" spans="1:13" ht="19.5">
      <c r="A2" s="52" t="s">
        <v>45</v>
      </c>
      <c r="B2" s="53" t="s">
        <v>46</v>
      </c>
      <c r="C2" s="49"/>
      <c r="D2" s="49"/>
      <c r="E2" s="254"/>
      <c r="F2" s="255"/>
    </row>
    <row r="3" spans="1:13" ht="19.5">
      <c r="A3" s="52" t="s">
        <v>47</v>
      </c>
      <c r="B3" s="53" t="s">
        <v>48</v>
      </c>
      <c r="C3" s="49"/>
      <c r="D3" s="49"/>
      <c r="E3" s="254"/>
      <c r="F3" s="255"/>
    </row>
    <row r="4" spans="1:13" ht="19.5">
      <c r="A4" s="52" t="s">
        <v>49</v>
      </c>
      <c r="B4" s="53" t="s">
        <v>50</v>
      </c>
      <c r="C4" s="49"/>
      <c r="D4" s="49"/>
      <c r="E4" s="254"/>
      <c r="F4" s="255"/>
    </row>
    <row r="5" spans="1:13">
      <c r="A5" s="54" t="s">
        <v>51</v>
      </c>
      <c r="B5" s="55" t="s">
        <v>52</v>
      </c>
      <c r="C5" s="56"/>
      <c r="D5" s="57" t="s">
        <v>53</v>
      </c>
      <c r="E5" s="58">
        <v>0.2099</v>
      </c>
      <c r="F5" s="59"/>
    </row>
    <row r="6" spans="1:13" ht="21.75" customHeight="1">
      <c r="A6" s="256"/>
      <c r="B6" s="258" t="s">
        <v>54</v>
      </c>
      <c r="C6" s="60" t="s">
        <v>55</v>
      </c>
      <c r="D6" s="260" t="s">
        <v>101</v>
      </c>
      <c r="E6" s="261"/>
      <c r="F6" s="262"/>
    </row>
    <row r="7" spans="1:13">
      <c r="A7" s="257"/>
      <c r="B7" s="259"/>
      <c r="C7" s="111">
        <f>M20</f>
        <v>679335.99498900003</v>
      </c>
      <c r="D7" s="109" t="s">
        <v>102</v>
      </c>
      <c r="E7" s="61" t="s">
        <v>56</v>
      </c>
      <c r="F7" s="62" t="s">
        <v>57</v>
      </c>
    </row>
    <row r="8" spans="1:13">
      <c r="A8" s="63"/>
      <c r="B8" s="64" t="s">
        <v>58</v>
      </c>
      <c r="C8" s="110">
        <f>M9</f>
        <v>55576.357232999995</v>
      </c>
      <c r="D8" s="65">
        <v>1</v>
      </c>
      <c r="E8" s="66"/>
      <c r="F8" s="66"/>
    </row>
    <row r="9" spans="1:13">
      <c r="A9" s="66"/>
      <c r="B9" s="66"/>
      <c r="C9" s="66"/>
      <c r="D9" s="67">
        <f>D8*C8</f>
        <v>55576.357232999995</v>
      </c>
      <c r="E9" s="66"/>
      <c r="F9" s="66"/>
      <c r="L9" s="105">
        <f>orçamento!D117</f>
        <v>45934.67</v>
      </c>
      <c r="M9" s="105">
        <f>L9*1.2099</f>
        <v>55576.357232999995</v>
      </c>
    </row>
    <row r="10" spans="1:13">
      <c r="A10" s="63"/>
      <c r="B10" s="64" t="s">
        <v>59</v>
      </c>
      <c r="C10" s="110">
        <f>M10</f>
        <v>21771.206778</v>
      </c>
      <c r="D10" s="65">
        <v>0.21290000000000001</v>
      </c>
      <c r="E10" s="65">
        <v>0.33760000000000001</v>
      </c>
      <c r="F10" s="65">
        <v>0.44950000000000001</v>
      </c>
      <c r="L10" s="105">
        <f>orçamento!D118</f>
        <v>17994.22</v>
      </c>
      <c r="M10" s="105">
        <f t="shared" ref="M10:M19" si="0">L10*1.2099</f>
        <v>21771.206778</v>
      </c>
    </row>
    <row r="11" spans="1:13">
      <c r="A11" s="66"/>
      <c r="B11" s="66"/>
      <c r="C11" s="66"/>
      <c r="D11" s="67">
        <f>D10*C10</f>
        <v>4635.0899230362002</v>
      </c>
      <c r="E11" s="67">
        <f>E10*C10</f>
        <v>7349.9594082528001</v>
      </c>
      <c r="F11" s="67">
        <f>F10*C10</f>
        <v>9786.1574467110004</v>
      </c>
      <c r="L11" s="105">
        <f>orçamento!D119</f>
        <v>6546.3799999999992</v>
      </c>
      <c r="M11" s="105">
        <f t="shared" si="0"/>
        <v>7920.4651619999986</v>
      </c>
    </row>
    <row r="12" spans="1:13">
      <c r="A12" s="63"/>
      <c r="B12" s="64" t="s">
        <v>60</v>
      </c>
      <c r="C12" s="110">
        <f>M11</f>
        <v>7920.4651619999986</v>
      </c>
      <c r="D12" s="65">
        <v>1</v>
      </c>
      <c r="E12" s="66"/>
      <c r="F12" s="66"/>
      <c r="L12" s="105">
        <f>orçamento!D120</f>
        <v>667.01</v>
      </c>
      <c r="M12" s="105">
        <f t="shared" si="0"/>
        <v>807.015399</v>
      </c>
    </row>
    <row r="13" spans="1:13">
      <c r="A13" s="66"/>
      <c r="B13" s="66"/>
      <c r="C13" s="66"/>
      <c r="D13" s="67">
        <f>D12*C12</f>
        <v>7920.4651619999986</v>
      </c>
      <c r="E13" s="66"/>
      <c r="F13" s="66"/>
      <c r="L13" s="105">
        <f>orçamento!D121</f>
        <v>53190.140000000007</v>
      </c>
      <c r="M13" s="105">
        <f t="shared" si="0"/>
        <v>64354.750386000007</v>
      </c>
    </row>
    <row r="14" spans="1:13">
      <c r="A14" s="63"/>
      <c r="B14" s="64" t="s">
        <v>61</v>
      </c>
      <c r="C14" s="110">
        <f>M12</f>
        <v>807.015399</v>
      </c>
      <c r="D14" s="65">
        <v>1</v>
      </c>
      <c r="E14" s="66"/>
      <c r="F14" s="66"/>
      <c r="L14" s="105">
        <f>orçamento!D122</f>
        <v>294060.02</v>
      </c>
      <c r="M14" s="105">
        <f t="shared" si="0"/>
        <v>355783.21819799999</v>
      </c>
    </row>
    <row r="15" spans="1:13">
      <c r="A15" s="66"/>
      <c r="B15" s="66"/>
      <c r="C15" s="66"/>
      <c r="D15" s="67">
        <f>D14*C14</f>
        <v>807.015399</v>
      </c>
      <c r="E15" s="66"/>
      <c r="F15" s="66"/>
      <c r="L15" s="105">
        <f>orçamento!D123</f>
        <v>3330.2599999999998</v>
      </c>
      <c r="M15" s="105">
        <f t="shared" si="0"/>
        <v>4029.2815739999996</v>
      </c>
    </row>
    <row r="16" spans="1:13">
      <c r="A16" s="63"/>
      <c r="B16" s="64" t="s">
        <v>62</v>
      </c>
      <c r="C16" s="110">
        <f>M13</f>
        <v>64354.750386000007</v>
      </c>
      <c r="D16" s="66"/>
      <c r="E16" s="65">
        <v>0.45</v>
      </c>
      <c r="F16" s="65">
        <v>0.55000000000000004</v>
      </c>
      <c r="L16" s="105">
        <f>orçamento!D124</f>
        <v>62947.799999999988</v>
      </c>
      <c r="M16" s="105">
        <f t="shared" si="0"/>
        <v>76160.543219999978</v>
      </c>
    </row>
    <row r="17" spans="1:13">
      <c r="A17" s="66"/>
      <c r="B17" s="66"/>
      <c r="C17" s="66"/>
      <c r="D17" s="66"/>
      <c r="E17" s="67">
        <f>E16*C16</f>
        <v>28959.637673700003</v>
      </c>
      <c r="F17" s="67">
        <f>F16*C16</f>
        <v>35395.112712300004</v>
      </c>
      <c r="L17" s="105">
        <f>orçamento!D125</f>
        <v>12870.310000000001</v>
      </c>
      <c r="M17" s="105">
        <f t="shared" si="0"/>
        <v>15571.788069000002</v>
      </c>
    </row>
    <row r="18" spans="1:13" ht="29.25">
      <c r="A18" s="68"/>
      <c r="B18" s="64" t="s">
        <v>63</v>
      </c>
      <c r="C18" s="110">
        <f>M14</f>
        <v>355783.21819799999</v>
      </c>
      <c r="D18" s="65">
        <v>0.2</v>
      </c>
      <c r="E18" s="65">
        <v>0.4</v>
      </c>
      <c r="F18" s="65">
        <v>0.4</v>
      </c>
      <c r="L18" s="105">
        <f>orçamento!D126</f>
        <v>9544.1300000000028</v>
      </c>
      <c r="M18" s="105">
        <f t="shared" si="0"/>
        <v>11547.442887000003</v>
      </c>
    </row>
    <row r="19" spans="1:13">
      <c r="A19" s="66"/>
      <c r="B19" s="66"/>
      <c r="C19" s="66"/>
      <c r="D19" s="67">
        <f>D18*C18</f>
        <v>71156.643639600006</v>
      </c>
      <c r="E19" s="67">
        <f>E18*C18</f>
        <v>142313.28727920001</v>
      </c>
      <c r="F19" s="67">
        <f>F18*C18</f>
        <v>142313.28727920001</v>
      </c>
      <c r="L19" s="105">
        <f>orçamento!D127</f>
        <v>54396.170000000006</v>
      </c>
      <c r="M19" s="105">
        <f t="shared" si="0"/>
        <v>65813.926082999998</v>
      </c>
    </row>
    <row r="20" spans="1:13">
      <c r="A20" s="63"/>
      <c r="B20" s="64" t="s">
        <v>64</v>
      </c>
      <c r="C20" s="110">
        <f>M15</f>
        <v>4029.2815739999996</v>
      </c>
      <c r="D20" s="66"/>
      <c r="E20" s="65">
        <v>0.5</v>
      </c>
      <c r="F20" s="65">
        <v>0.5</v>
      </c>
      <c r="L20" s="106">
        <f>SUM(L9:L19)</f>
        <v>561481.1100000001</v>
      </c>
      <c r="M20" s="106">
        <f>SUM(M9:M19)</f>
        <v>679335.99498900003</v>
      </c>
    </row>
    <row r="21" spans="1:13">
      <c r="A21" s="66"/>
      <c r="B21" s="66"/>
      <c r="C21" s="66"/>
      <c r="D21" s="66"/>
      <c r="E21" s="67">
        <f>E20*C20</f>
        <v>2014.6407869999998</v>
      </c>
      <c r="F21" s="67">
        <f>F20*C20</f>
        <v>2014.6407869999998</v>
      </c>
    </row>
    <row r="22" spans="1:13" ht="19.5">
      <c r="A22" s="63"/>
      <c r="B22" s="64" t="s">
        <v>65</v>
      </c>
      <c r="C22" s="110">
        <f>M16</f>
        <v>76160.543219999978</v>
      </c>
      <c r="D22" s="66"/>
      <c r="E22" s="65">
        <v>0.5</v>
      </c>
      <c r="F22" s="65">
        <v>0.5</v>
      </c>
    </row>
    <row r="23" spans="1:13">
      <c r="A23" s="66"/>
      <c r="B23" s="66"/>
      <c r="C23" s="66"/>
      <c r="D23" s="66"/>
      <c r="E23" s="67">
        <f>E22*C22</f>
        <v>38080.271609999989</v>
      </c>
      <c r="F23" s="67">
        <f>F22*C22</f>
        <v>38080.271609999989</v>
      </c>
    </row>
    <row r="24" spans="1:13">
      <c r="A24" s="63"/>
      <c r="B24" s="64" t="s">
        <v>66</v>
      </c>
      <c r="C24" s="110">
        <f>M17</f>
        <v>15571.788069000002</v>
      </c>
      <c r="D24" s="66"/>
      <c r="E24" s="65">
        <v>0.5</v>
      </c>
      <c r="F24" s="65">
        <v>0.5</v>
      </c>
    </row>
    <row r="25" spans="1:13">
      <c r="A25" s="66"/>
      <c r="B25" s="66"/>
      <c r="C25" s="66"/>
      <c r="D25" s="66"/>
      <c r="E25" s="67">
        <f>E24*C24</f>
        <v>7785.894034500001</v>
      </c>
      <c r="F25" s="67">
        <f>F24*C24</f>
        <v>7785.894034500001</v>
      </c>
    </row>
    <row r="26" spans="1:13">
      <c r="A26" s="63"/>
      <c r="B26" s="64" t="s">
        <v>67</v>
      </c>
      <c r="C26" s="110">
        <f>M18</f>
        <v>11547.442887000003</v>
      </c>
      <c r="D26" s="66"/>
      <c r="E26" s="65">
        <v>0.5</v>
      </c>
      <c r="F26" s="65">
        <v>0.5</v>
      </c>
    </row>
    <row r="27" spans="1:13">
      <c r="A27" s="66"/>
      <c r="B27" s="66"/>
      <c r="C27" s="66"/>
      <c r="D27" s="66"/>
      <c r="E27" s="67">
        <f>E26*C26</f>
        <v>5773.7214435000014</v>
      </c>
      <c r="F27" s="67">
        <f>F26*C26</f>
        <v>5773.7214435000014</v>
      </c>
    </row>
    <row r="28" spans="1:13">
      <c r="A28" s="63"/>
      <c r="B28" s="64" t="s">
        <v>68</v>
      </c>
      <c r="C28" s="110">
        <f>M19</f>
        <v>65813.926082999998</v>
      </c>
      <c r="D28" s="66"/>
      <c r="E28" s="66"/>
      <c r="F28" s="65">
        <v>1</v>
      </c>
    </row>
    <row r="29" spans="1:13">
      <c r="A29" s="66"/>
      <c r="B29" s="66"/>
      <c r="C29" s="66"/>
      <c r="D29" s="66"/>
      <c r="E29" s="66"/>
      <c r="F29" s="67">
        <f>F28*C28</f>
        <v>65813.926082999998</v>
      </c>
    </row>
    <row r="30" spans="1:13">
      <c r="A30" s="66"/>
      <c r="B30" s="69" t="s">
        <v>69</v>
      </c>
      <c r="C30" s="66"/>
      <c r="D30" s="66"/>
      <c r="E30" s="66"/>
      <c r="F30" s="66"/>
    </row>
    <row r="31" spans="1:13">
      <c r="A31" s="70"/>
      <c r="B31" s="71" t="s">
        <v>70</v>
      </c>
      <c r="C31" s="70"/>
      <c r="D31" s="72">
        <v>0.20619999999999999</v>
      </c>
      <c r="E31" s="72">
        <v>0.34189999999999998</v>
      </c>
      <c r="F31" s="72">
        <v>0.45190000000000002</v>
      </c>
    </row>
    <row r="32" spans="1:13">
      <c r="A32" s="70"/>
      <c r="B32" s="71" t="s">
        <v>71</v>
      </c>
      <c r="C32" s="70"/>
      <c r="D32" s="112">
        <f>D29+D27+D25+D23+D21+D19+D17+D15+D13+D11+D9</f>
        <v>140095.57135663618</v>
      </c>
      <c r="E32" s="112">
        <f>E29+E27+E25+E23+E21+E19+E17+E15+E13+E11+E9</f>
        <v>232277.4122361528</v>
      </c>
      <c r="F32" s="112">
        <f>F29+F27+F25+F23+F21+F19+F17+F15+F13+F11+F9</f>
        <v>306963.01139621099</v>
      </c>
    </row>
    <row r="33" spans="1:6">
      <c r="A33" s="70"/>
      <c r="B33" s="71" t="s">
        <v>72</v>
      </c>
      <c r="C33" s="70"/>
      <c r="D33" s="72">
        <v>0.20619999999999999</v>
      </c>
      <c r="E33" s="72">
        <v>0.54810000000000003</v>
      </c>
      <c r="F33" s="72">
        <v>1</v>
      </c>
    </row>
    <row r="34" spans="1:6">
      <c r="A34" s="70"/>
      <c r="B34" s="71" t="s">
        <v>73</v>
      </c>
      <c r="C34" s="70"/>
      <c r="D34" s="73">
        <f>D32</f>
        <v>140095.57135663618</v>
      </c>
      <c r="E34" s="112">
        <f>E32+D34</f>
        <v>372372.98359278898</v>
      </c>
      <c r="F34" s="112">
        <f>F32+E34</f>
        <v>679335.99498900003</v>
      </c>
    </row>
  </sheetData>
  <mergeCells count="4">
    <mergeCell ref="E1:F4"/>
    <mergeCell ref="A6:A7"/>
    <mergeCell ref="B6:B7"/>
    <mergeCell ref="D6:F6"/>
  </mergeCells>
  <pageMargins left="0.511811024" right="0.511811024" top="0.78740157499999996" bottom="0.78740157499999996" header="0.31496062000000002" footer="0.31496062000000002"/>
  <pageSetup paperSize="9" scale="8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9780-28F3-4D70-930C-72FD980390E3}">
  <dimension ref="A1:E23"/>
  <sheetViews>
    <sheetView zoomScaleNormal="100" workbookViewId="0">
      <selection activeCell="I21" sqref="I21"/>
    </sheetView>
  </sheetViews>
  <sheetFormatPr defaultRowHeight="12.75"/>
  <cols>
    <col min="1" max="1" width="50" customWidth="1"/>
    <col min="2" max="2" width="11.83203125" customWidth="1"/>
    <col min="3" max="3" width="10" customWidth="1"/>
    <col min="4" max="4" width="12.5" customWidth="1"/>
    <col min="5" max="5" width="18.1640625" customWidth="1"/>
  </cols>
  <sheetData>
    <row r="1" spans="1:5" ht="66" customHeight="1">
      <c r="A1" s="272" t="s">
        <v>74</v>
      </c>
      <c r="B1" s="273"/>
      <c r="C1" s="273"/>
      <c r="D1" s="273"/>
      <c r="E1" s="274"/>
    </row>
    <row r="2" spans="1:5">
      <c r="A2" s="75" t="s">
        <v>75</v>
      </c>
      <c r="B2" s="49"/>
      <c r="C2" s="49"/>
      <c r="D2" s="49"/>
      <c r="E2" s="74"/>
    </row>
    <row r="3" spans="1:5">
      <c r="A3" s="75" t="s">
        <v>76</v>
      </c>
      <c r="B3" s="49"/>
      <c r="C3" s="49"/>
      <c r="D3" s="49"/>
      <c r="E3" s="74"/>
    </row>
    <row r="4" spans="1:5">
      <c r="A4" s="76" t="s">
        <v>77</v>
      </c>
      <c r="B4" s="77"/>
      <c r="C4" s="77"/>
      <c r="D4" s="77"/>
      <c r="E4" s="78"/>
    </row>
    <row r="5" spans="1:5">
      <c r="A5" s="275" t="s">
        <v>78</v>
      </c>
      <c r="B5" s="276"/>
      <c r="C5" s="276"/>
      <c r="D5" s="277"/>
      <c r="E5" s="278"/>
    </row>
    <row r="6" spans="1:5">
      <c r="A6" s="79" t="s">
        <v>79</v>
      </c>
      <c r="B6" s="80" t="s">
        <v>80</v>
      </c>
      <c r="C6" s="80" t="s">
        <v>81</v>
      </c>
      <c r="D6" s="80" t="s">
        <v>82</v>
      </c>
      <c r="E6" s="279"/>
    </row>
    <row r="7" spans="1:5">
      <c r="A7" s="81" t="s">
        <v>83</v>
      </c>
      <c r="B7" s="82">
        <v>20.34</v>
      </c>
      <c r="C7" s="83">
        <v>22.12</v>
      </c>
      <c r="D7" s="82">
        <v>25</v>
      </c>
      <c r="E7" s="279"/>
    </row>
    <row r="8" spans="1:5">
      <c r="A8" s="269"/>
      <c r="B8" s="270"/>
      <c r="C8" s="270"/>
      <c r="D8" s="270"/>
      <c r="E8" s="271"/>
    </row>
    <row r="9" spans="1:5">
      <c r="A9" s="280" t="s">
        <v>3</v>
      </c>
      <c r="B9" s="282" t="s">
        <v>84</v>
      </c>
      <c r="C9" s="283"/>
      <c r="D9" s="284"/>
      <c r="E9" s="285" t="s">
        <v>85</v>
      </c>
    </row>
    <row r="10" spans="1:5" ht="21">
      <c r="A10" s="281"/>
      <c r="B10" s="84" t="s">
        <v>86</v>
      </c>
      <c r="C10" s="85" t="s">
        <v>87</v>
      </c>
      <c r="D10" s="84" t="s">
        <v>88</v>
      </c>
      <c r="E10" s="286"/>
    </row>
    <row r="11" spans="1:5">
      <c r="A11" s="81" t="s">
        <v>89</v>
      </c>
      <c r="B11" s="86">
        <v>3</v>
      </c>
      <c r="C11" s="86">
        <v>4</v>
      </c>
      <c r="D11" s="86">
        <v>5.5</v>
      </c>
      <c r="E11" s="87">
        <v>4</v>
      </c>
    </row>
    <row r="12" spans="1:5">
      <c r="A12" s="81" t="s">
        <v>90</v>
      </c>
      <c r="B12" s="86">
        <v>0.8</v>
      </c>
      <c r="C12" s="86">
        <v>0.8</v>
      </c>
      <c r="D12" s="86">
        <v>1</v>
      </c>
      <c r="E12" s="87">
        <v>0.8</v>
      </c>
    </row>
    <row r="13" spans="1:5">
      <c r="A13" s="81" t="s">
        <v>91</v>
      </c>
      <c r="B13" s="86">
        <v>0.97</v>
      </c>
      <c r="C13" s="86">
        <v>1.27</v>
      </c>
      <c r="D13" s="86">
        <v>1.27</v>
      </c>
      <c r="E13" s="87">
        <v>0.97</v>
      </c>
    </row>
    <row r="14" spans="1:5">
      <c r="A14" s="81" t="s">
        <v>92</v>
      </c>
      <c r="B14" s="86">
        <v>0.59</v>
      </c>
      <c r="C14" s="86">
        <v>1.23</v>
      </c>
      <c r="D14" s="86">
        <v>1.39</v>
      </c>
      <c r="E14" s="87">
        <v>0.59</v>
      </c>
    </row>
    <row r="15" spans="1:5">
      <c r="A15" s="81" t="s">
        <v>93</v>
      </c>
      <c r="B15" s="86">
        <v>6.16</v>
      </c>
      <c r="C15" s="86">
        <v>7.4</v>
      </c>
      <c r="D15" s="86">
        <v>8.9600000000000009</v>
      </c>
      <c r="E15" s="87">
        <v>6.16</v>
      </c>
    </row>
    <row r="16" spans="1:5">
      <c r="A16" s="27" t="s">
        <v>94</v>
      </c>
      <c r="B16" s="88">
        <v>5.65</v>
      </c>
      <c r="C16" s="88">
        <v>6.65</v>
      </c>
      <c r="D16" s="88">
        <v>8.65</v>
      </c>
      <c r="E16" s="88">
        <v>6.65</v>
      </c>
    </row>
    <row r="17" spans="1:5">
      <c r="A17" s="81" t="s">
        <v>95</v>
      </c>
      <c r="B17" s="86">
        <v>3</v>
      </c>
      <c r="C17" s="86">
        <v>3</v>
      </c>
      <c r="D17" s="86">
        <v>3</v>
      </c>
      <c r="E17" s="87">
        <v>3</v>
      </c>
    </row>
    <row r="18" spans="1:5">
      <c r="A18" s="81" t="s">
        <v>96</v>
      </c>
      <c r="B18" s="86">
        <v>0.65</v>
      </c>
      <c r="C18" s="86">
        <v>0.65</v>
      </c>
      <c r="D18" s="86">
        <v>0.65</v>
      </c>
      <c r="E18" s="87">
        <v>0.65</v>
      </c>
    </row>
    <row r="19" spans="1:5">
      <c r="A19" s="81" t="s">
        <v>97</v>
      </c>
      <c r="B19" s="86">
        <v>2</v>
      </c>
      <c r="C19" s="86">
        <v>3</v>
      </c>
      <c r="D19" s="86">
        <v>5</v>
      </c>
      <c r="E19" s="87">
        <v>3</v>
      </c>
    </row>
    <row r="20" spans="1:5">
      <c r="A20" s="89" t="s">
        <v>98</v>
      </c>
      <c r="B20" s="66"/>
      <c r="C20" s="66"/>
      <c r="D20" s="66"/>
      <c r="E20" s="88">
        <v>20.99</v>
      </c>
    </row>
    <row r="21" spans="1:5" ht="150" customHeight="1">
      <c r="A21" s="263" t="s">
        <v>99</v>
      </c>
      <c r="B21" s="264"/>
      <c r="C21" s="264"/>
      <c r="D21" s="264"/>
      <c r="E21" s="265"/>
    </row>
    <row r="22" spans="1:5" ht="76.5" customHeight="1">
      <c r="A22" s="266" t="s">
        <v>100</v>
      </c>
      <c r="B22" s="267"/>
      <c r="C22" s="267"/>
      <c r="D22" s="267"/>
      <c r="E22" s="268"/>
    </row>
    <row r="23" spans="1:5">
      <c r="A23" s="269"/>
      <c r="B23" s="270"/>
      <c r="C23" s="270"/>
      <c r="D23" s="270"/>
      <c r="E23" s="271"/>
    </row>
  </sheetData>
  <mergeCells count="10">
    <mergeCell ref="A21:E21"/>
    <mergeCell ref="A22:E22"/>
    <mergeCell ref="A23:E23"/>
    <mergeCell ref="A1:E1"/>
    <mergeCell ref="A5:D5"/>
    <mergeCell ref="E5:E7"/>
    <mergeCell ref="A8:E8"/>
    <mergeCell ref="A9:A10"/>
    <mergeCell ref="B9:D9"/>
    <mergeCell ref="E9:E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parcela</vt:lpstr>
      <vt:lpstr>resumo</vt:lpstr>
      <vt:lpstr>orçamento</vt:lpstr>
      <vt:lpstr>cronograma</vt:lpstr>
      <vt:lpstr>bdi</vt:lpstr>
      <vt:lpstr>cronograma!Area_de_impressao</vt:lpstr>
      <vt:lpstr>orçamento!Area_de_impressao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2023-10-08T17:38:16Z</cp:lastPrinted>
  <dcterms:created xsi:type="dcterms:W3CDTF">2023-10-08T13:27:34Z</dcterms:created>
  <dcterms:modified xsi:type="dcterms:W3CDTF">2023-10-26T20:05:50Z</dcterms:modified>
</cp:coreProperties>
</file>